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65" i="371" l="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P20" i="419" l="1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C20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C19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C17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C16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C14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C13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C12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C11" i="419"/>
  <c r="G18" i="419" l="1"/>
  <c r="H18" i="419"/>
  <c r="D18" i="419"/>
  <c r="I18" i="419"/>
  <c r="M18" i="419"/>
  <c r="P18" i="419"/>
  <c r="C18" i="419"/>
  <c r="F18" i="419"/>
  <c r="K18" i="419"/>
  <c r="N18" i="419"/>
  <c r="E18" i="419"/>
  <c r="J18" i="419"/>
  <c r="L18" i="419"/>
  <c r="O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N21" i="419" l="1"/>
  <c r="M21" i="419"/>
  <c r="L21" i="419"/>
  <c r="K21" i="419"/>
  <c r="K22" i="419" s="1"/>
  <c r="J21" i="419"/>
  <c r="I21" i="419"/>
  <c r="H21" i="419"/>
  <c r="H23" i="419" l="1"/>
  <c r="M23" i="419"/>
  <c r="K23" i="419"/>
  <c r="I23" i="419"/>
  <c r="L23" i="419"/>
  <c r="M22" i="419"/>
  <c r="J23" i="419"/>
  <c r="N23" i="419"/>
  <c r="H22" i="419"/>
  <c r="I22" i="419"/>
  <c r="L22" i="419"/>
  <c r="J22" i="419"/>
  <c r="N22" i="419"/>
  <c r="N3" i="418"/>
  <c r="G21" i="419" l="1"/>
  <c r="G22" i="419" s="1"/>
  <c r="F21" i="419"/>
  <c r="F22" i="419" s="1"/>
  <c r="E21" i="419"/>
  <c r="C21" i="419"/>
  <c r="C22" i="419" s="1"/>
  <c r="E23" i="419" l="1"/>
  <c r="C23" i="419"/>
  <c r="G23" i="419"/>
  <c r="E22" i="419"/>
  <c r="F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H6" i="419" l="1"/>
  <c r="G6" i="419"/>
  <c r="M6" i="419"/>
  <c r="D6" i="419"/>
  <c r="N6" i="419"/>
  <c r="K6" i="419"/>
  <c r="F6" i="419"/>
  <c r="C6" i="419"/>
  <c r="I6" i="419"/>
  <c r="O6" i="419"/>
  <c r="L6" i="419"/>
  <c r="J6" i="419"/>
  <c r="E6" i="419"/>
  <c r="P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31" i="414" l="1"/>
  <c r="G3" i="410"/>
  <c r="M3" i="410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J3" i="372" l="1"/>
  <c r="N3" i="372"/>
  <c r="F3" i="372"/>
  <c r="J12" i="339"/>
  <c r="H3" i="390"/>
  <c r="Q3" i="347"/>
  <c r="S3" i="347"/>
  <c r="U3" i="347"/>
  <c r="H3" i="38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<sst xmlns="http://schemas.openxmlformats.org/spreadsheetml/2006/main" count="30774" uniqueCount="5714">
  <si>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</si>
  <si>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</si>
  <si>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</si>
  <si>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</si>
  <si>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</si>
  <si>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</si>
  <si>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</si>
  <si>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</si>
  <si>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</si>
  <si>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</si>
  <si>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</si>
  <si>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</si>
  <si>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</si>
  <si>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</si>
  <si>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</si>
  <si>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</si>
  <si>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</si>
  <si>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</si>
  <si>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</si>
  <si>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</si>
  <si>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</si>
  <si>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</si>
  <si>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</si>
  <si>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</si>
  <si>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</si>
  <si>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</si>
  <si>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</si>
  <si>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</si>
  <si>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</si>
  <si>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</si>
  <si>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</si>
  <si>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</si>
  <si>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</si>
  <si>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</si>
  <si>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</si>
  <si>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</si>
  <si>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</si>
  <si>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</si>
  <si>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</si>
  <si>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</si>
  <si>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</si>
  <si>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</si>
  <si>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</si>
  <si>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</si>
  <si>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</si>
  <si>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</si>
  <si>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</si>
  <si>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</si>
  <si>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</si>
  <si>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</si>
  <si>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</si>
  <si>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</si>
  <si>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</si>
  <si>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</si>
  <si>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</si>
  <si>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</si>
  <si>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</si>
  <si>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</si>
  <si>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</si>
  <si>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</si>
  <si>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</si>
  <si>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</si>
  <si>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</si>
  <si>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</si>
  <si>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</si>
  <si>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</si>
  <si>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</si>
  <si>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</si>
  <si>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</si>
  <si>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</si>
  <si>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</si>
  <si>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</si>
  <si>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</si>
  <si>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</si>
  <si>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</si>
  <si>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</si>
  <si>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</si>
  <si>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</si>
  <si>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</si>
  <si>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</si>
  <si>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</si>
  <si>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</si>
  <si>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</si>
  <si>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</si>
  <si>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</si>
  <si>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</si>
  <si>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</si>
  <si>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</si>
  <si>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</si>
  <si>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</si>
  <si>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</si>
  <si>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</si>
  <si>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</si>
  <si>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</si>
  <si>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</si>
  <si>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</si>
  <si>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</si>
  <si>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</si>
  <si>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</si>
  <si>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</si>
  <si>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</si>
  <si>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</si>
  <si>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</si>
  <si>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</si>
  <si>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</si>
  <si>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</si>
  <si>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</si>
  <si>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</si>
  <si>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</si>
  <si>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</si>
  <si>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</si>
  <si>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</si>
  <si>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</si>
  <si>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</si>
  <si>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</si>
  <si>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</si>
  <si>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</si>
  <si>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</si>
  <si>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</si>
  <si>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</si>
  <si>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</si>
  <si>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</si>
  <si>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</si>
  <si>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</si>
  <si>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</si>
  <si>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</si>
  <si>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</si>
  <si>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</si>
  <si>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</si>
  <si>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</si>
  <si>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</si>
  <si>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</si>
  <si>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</si>
  <si>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</si>
  <si>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</si>
  <si>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</si>
  <si>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</si>
  <si>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</si>
  <si>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</si>
  <si>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</si>
  <si>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</si>
  <si>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</si>
  <si>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</si>
  <si>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</si>
  <si>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</si>
  <si>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</si>
  <si>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</si>
  <si>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</si>
  <si>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</si>
  <si>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</si>
  <si>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</si>
  <si>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</si>
  <si>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</si>
  <si>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</si>
  <si>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</si>
  <si>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</si>
  <si>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</si>
  <si>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</si>
  <si>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</si>
  <si>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</si>
  <si>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</si>
  <si>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</si>
  <si>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</si>
  <si>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</si>
  <si>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</si>
  <si>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</si>
  <si>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</si>
  <si>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</si>
  <si>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</si>
  <si>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</si>
  <si>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</si>
  <si>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</si>
  <si>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</si>
  <si>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</si>
  <si>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</si>
  <si>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</si>
  <si>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</si>
  <si>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</si>
  <si>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</si>
  <si>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</si>
  <si>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</si>
  <si>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</si>
  <si>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</si>
  <si>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</si>
  <si>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</si>
  <si>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</si>
  <si>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</si>
  <si>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</si>
  <si>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</si>
  <si>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</si>
  <si>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</si>
  <si>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</si>
  <si>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</si>
  <si>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</si>
  <si>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</si>
  <si>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</si>
  <si>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</si>
  <si>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</si>
  <si>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</si>
  <si>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</si>
  <si>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</si>
  <si>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</si>
  <si>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</si>
  <si>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</si>
  <si>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</si>
  <si>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</si>
  <si>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</si>
  <si>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</si>
  <si>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</si>
  <si>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</si>
  <si>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</si>
  <si>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</si>
  <si>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</si>
  <si>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</si>
  <si>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</si>
  <si>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</si>
  <si>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</si>
  <si>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</si>
  <si>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</si>
  <si>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</si>
  <si>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</si>
  <si>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</si>
  <si>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</si>
  <si>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</si>
  <si>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</si>
  <si>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</si>
  <si>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</si>
  <si>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</si>
  <si>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</si>
  <si>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</si>
  <si>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</si>
  <si>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</si>
  <si>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</si>
  <si>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</si>
  <si>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</si>
  <si>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</si>
  <si>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</si>
  <si>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</si>
  <si>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</si>
  <si>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</si>
  <si>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</si>
  <si>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</si>
  <si>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</si>
  <si>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</si>
  <si>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</si>
  <si>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</si>
  <si>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</si>
  <si>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</si>
  <si>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</si>
  <si>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</si>
  <si>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odborní pracovníci v lab. metodách</t>
  </si>
  <si>
    <t>zdravotničtí asistenti</t>
  </si>
  <si>
    <t>ošetřovatelé</t>
  </si>
  <si>
    <t>sanitáři</t>
  </si>
  <si>
    <t>abs. stud. oboru přirodověd. zaměření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</si>
  <si>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</si>
  <si>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</si>
  <si>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</si>
  <si>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</si>
  <si>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</si>
  <si>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</si>
  <si>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</si>
  <si>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</si>
  <si>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</si>
  <si>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</si>
  <si>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</si>
  <si>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</si>
  <si>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</si>
  <si>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</si>
  <si>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</si>
  <si>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</si>
  <si>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</si>
  <si>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</si>
  <si>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</si>
  <si>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</si>
  <si>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</si>
  <si>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</si>
  <si>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</si>
  <si>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</si>
  <si>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</si>
  <si>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</si>
  <si>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</si>
  <si>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</si>
  <si>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</si>
  <si>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</si>
  <si>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</si>
  <si>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</si>
  <si>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</si>
  <si>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</si>
  <si>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</si>
  <si>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</si>
  <si>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</si>
  <si>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</si>
  <si>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</si>
  <si>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</si>
  <si>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</si>
  <si>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</si>
  <si>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</si>
  <si>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</si>
  <si>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</si>
  <si>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</si>
  <si>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</si>
  <si>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</si>
  <si>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</si>
  <si>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</si>
  <si>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</si>
  <si>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</si>
  <si>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</si>
  <si>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</si>
  <si>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</si>
  <si>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</si>
  <si>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</si>
  <si>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</si>
  <si>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</si>
  <si>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</si>
  <si>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</si>
  <si>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</si>
  <si>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</si>
  <si>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</si>
  <si>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</si>
  <si>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</si>
  <si>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</si>
  <si>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</si>
  <si>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</si>
  <si>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</si>
  <si>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</si>
  <si>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</si>
  <si>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</si>
  <si>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</si>
  <si>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</si>
  <si>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</si>
  <si>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</si>
  <si>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</si>
  <si>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</si>
  <si>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</si>
  <si>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</si>
  <si>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</si>
  <si>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</si>
  <si>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</si>
  <si>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</si>
  <si>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</si>
  <si>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</si>
  <si>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</si>
  <si>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</si>
  <si>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</si>
  <si>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</si>
  <si>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</si>
  <si>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</si>
  <si>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</si>
  <si>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</si>
  <si>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</si>
  <si>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</si>
  <si>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</si>
  <si>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</si>
  <si>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</si>
  <si>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</si>
  <si>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</si>
  <si>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</si>
  <si>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</si>
  <si>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</si>
  <si>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</si>
  <si>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</si>
  <si>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</si>
  <si>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</si>
  <si>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</si>
  <si>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</si>
  <si>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</si>
  <si>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</si>
  <si>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</si>
  <si>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</si>
  <si>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</si>
  <si>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</si>
  <si>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</si>
  <si>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</si>
  <si>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</si>
  <si>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</si>
  <si>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</si>
  <si>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</si>
  <si>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</si>
  <si>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</si>
  <si>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</si>
  <si>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</si>
  <si>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</si>
  <si>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</si>
  <si>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</si>
  <si>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</si>
  <si>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</si>
  <si>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</si>
  <si>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</si>
  <si>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</si>
  <si>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</si>
  <si>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</si>
  <si>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</si>
  <si>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</si>
  <si>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</si>
  <si>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</si>
  <si>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</si>
  <si>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</si>
  <si>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</si>
  <si>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</si>
  <si>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</si>
  <si>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</si>
  <si>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</si>
  <si>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</si>
  <si>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</si>
  <si>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</si>
  <si>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</si>
  <si>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</si>
  <si>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</si>
  <si>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</si>
  <si>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</si>
  <si>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</si>
  <si>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</si>
  <si>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</si>
  <si>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</si>
  <si>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</si>
  <si>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</si>
  <si>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</si>
  <si>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</si>
  <si>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</si>
  <si>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</si>
  <si>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</si>
  <si>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</si>
  <si>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</si>
  <si>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</si>
  <si>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</si>
  <si>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</si>
  <si>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</si>
  <si>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</si>
  <si>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</si>
  <si>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</si>
  <si>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</si>
  <si>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</si>
  <si>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</si>
  <si>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</si>
  <si>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</si>
  <si>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</si>
  <si>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</si>
  <si>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</si>
  <si>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</si>
  <si>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</si>
  <si>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</si>
  <si>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</si>
  <si>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</si>
  <si>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</si>
  <si>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</si>
  <si>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</si>
  <si>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</si>
  <si>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</si>
  <si>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</si>
  <si>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</si>
  <si>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</si>
  <si>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</si>
  <si>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</si>
  <si>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</si>
  <si>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</si>
  <si>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</si>
  <si>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</si>
  <si>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54911     Pojištění (sml.418/2006)</t>
  </si>
  <si>
    <t>54911004     pojištění - cestovní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</si>
  <si>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</si>
  <si>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</si>
  <si>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</si>
  <si>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</si>
  <si>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</si>
  <si>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</si>
  <si>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</si>
  <si>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</si>
  <si>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</si>
  <si>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</si>
  <si>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</si>
  <si>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</si>
  <si>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</si>
  <si>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</si>
  <si>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</si>
  <si>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</si>
  <si>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</si>
  <si>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</si>
  <si>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</si>
  <si>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</si>
  <si>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</si>
  <si>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</si>
  <si>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</si>
  <si>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</si>
  <si>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</si>
  <si>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</si>
  <si>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</si>
  <si>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</si>
  <si>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</si>
  <si>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</si>
  <si>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</si>
  <si>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</si>
  <si>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</si>
  <si>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</si>
  <si>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</si>
  <si>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</si>
  <si>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</si>
  <si>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</si>
  <si>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</si>
  <si>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</si>
  <si>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</si>
  <si>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</si>
  <si>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</si>
  <si>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</si>
  <si>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</si>
  <si>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</si>
  <si>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</si>
  <si>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</si>
  <si>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</si>
  <si>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</si>
  <si>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</si>
  <si>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</si>
  <si>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</si>
  <si>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</si>
  <si>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</si>
  <si>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</si>
  <si>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</si>
  <si>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</si>
  <si>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</si>
  <si>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</si>
  <si>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</si>
  <si>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</si>
  <si>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</si>
  <si>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</si>
  <si>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</si>
  <si>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</si>
  <si>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</si>
  <si>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</si>
  <si>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</si>
  <si>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</si>
  <si>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</si>
  <si>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</si>
  <si>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</si>
  <si>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</si>
  <si>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</si>
  <si>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</si>
  <si>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</si>
  <si>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</si>
  <si>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</si>
  <si>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</si>
  <si>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</si>
  <si>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</si>
  <si>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</si>
  <si>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</si>
  <si>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</si>
  <si>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</si>
  <si>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</si>
  <si>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</si>
  <si>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</si>
  <si>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</si>
  <si>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</si>
  <si>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</si>
  <si>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</si>
  <si>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</si>
  <si>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</si>
  <si>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</si>
  <si>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</si>
  <si>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</si>
  <si>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</si>
  <si>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</si>
  <si>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</si>
  <si>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</si>
  <si>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</si>
  <si>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</si>
  <si>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</si>
  <si>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</si>
  <si>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</si>
  <si>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</si>
  <si>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</si>
  <si>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</si>
  <si>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</si>
  <si>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</si>
  <si>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</si>
  <si>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</si>
  <si>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</si>
  <si>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</si>
  <si>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</si>
  <si>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</si>
  <si>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</si>
  <si>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</si>
  <si>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</si>
  <si>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</si>
  <si>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</si>
  <si>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</si>
  <si>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</si>
  <si>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</si>
  <si>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</si>
  <si>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</si>
  <si>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</si>
  <si>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</si>
  <si>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</si>
  <si>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léky - paušál (LEK)</t>
  </si>
  <si>
    <t>O</t>
  </si>
  <si>
    <t>ACIDUM FOLICUM LECIVA</t>
  </si>
  <si>
    <t>DRG 30X10MG</t>
  </si>
  <si>
    <t>P</t>
  </si>
  <si>
    <t>ACTRAPID PENFILL 100IU/ML</t>
  </si>
  <si>
    <t>INJ SOL 5X3ML</t>
  </si>
  <si>
    <t>ADRENALIN LECIVA</t>
  </si>
  <si>
    <t>INJ 5X1ML/1MG</t>
  </si>
  <si>
    <t>AERIUS 0,5 MG/ML</t>
  </si>
  <si>
    <t>POR SOL 1X60ML+LŽ</t>
  </si>
  <si>
    <t>AESCIN-TEVA</t>
  </si>
  <si>
    <t>POR TBL ENT 90X20MG</t>
  </si>
  <si>
    <t>POR TBL FLM 30X20MG</t>
  </si>
  <si>
    <t>AFONILUM SR 250 MG</t>
  </si>
  <si>
    <t>CPS 50X250MG</t>
  </si>
  <si>
    <t>ALMIRAL</t>
  </si>
  <si>
    <t>INJ 10X3ML/75MG</t>
  </si>
  <si>
    <t>AMARYL 2 MG</t>
  </si>
  <si>
    <t>POR TBL NOB 30X2MG</t>
  </si>
  <si>
    <t>AMARYL 3 MG</t>
  </si>
  <si>
    <t>POR TBL NOB 30X3MG</t>
  </si>
  <si>
    <t>AMBROBENE</t>
  </si>
  <si>
    <t>INJ 5X2ML/15MG</t>
  </si>
  <si>
    <t>AMBROBENE 7.5MG/ML</t>
  </si>
  <si>
    <t>SOL 1X100ML</t>
  </si>
  <si>
    <t>AMOKSIKLAV 1 G</t>
  </si>
  <si>
    <t>POR TBL FLM 21X1GM</t>
  </si>
  <si>
    <t>ANALGIN</t>
  </si>
  <si>
    <t>INJ SOL 5X5ML</t>
  </si>
  <si>
    <t>ANESIA 10 MG/ML INJ/INF EML.</t>
  </si>
  <si>
    <t>INJ+INF EML 5X20ML/200MG</t>
  </si>
  <si>
    <t>ANEXATE</t>
  </si>
  <si>
    <t>INJ 5X5ML/0.5MG</t>
  </si>
  <si>
    <t>ANOPYRIN 100MG</t>
  </si>
  <si>
    <t>TBL 20X100MG</t>
  </si>
  <si>
    <t>TBL 60X100 MG</t>
  </si>
  <si>
    <t>APO-AMLO 10</t>
  </si>
  <si>
    <t>POR TBL NOB 30X10MG</t>
  </si>
  <si>
    <t>APO-AMLO 5</t>
  </si>
  <si>
    <t>POR TBL NOB 100X5MG</t>
  </si>
  <si>
    <t>POR TBL NOB 30X5MG</t>
  </si>
  <si>
    <t>AQUA PRO INJECTIONE ARDEAPHARMA</t>
  </si>
  <si>
    <t>INF 1X250ML</t>
  </si>
  <si>
    <t>ARDEANUTRISOL G 40</t>
  </si>
  <si>
    <t>INF 1X80ML</t>
  </si>
  <si>
    <t>ARDUAN</t>
  </si>
  <si>
    <t>INJ SIC 25X4MG+2ML</t>
  </si>
  <si>
    <t>ARIXTRA</t>
  </si>
  <si>
    <t>INJ SOL 10X0.5ML</t>
  </si>
  <si>
    <t>ASCORUTIN (BLISTR)</t>
  </si>
  <si>
    <t>TBL OBD 50</t>
  </si>
  <si>
    <t>ATROVENT 0.025%</t>
  </si>
  <si>
    <t>INH SOL 1X20ML</t>
  </si>
  <si>
    <t>ATROVENT N</t>
  </si>
  <si>
    <t>INH SOL PSS200X20RG</t>
  </si>
  <si>
    <t>BERODUAL</t>
  </si>
  <si>
    <t>INH LIQ 1X20ML</t>
  </si>
  <si>
    <t>BERODUAL N</t>
  </si>
  <si>
    <t>INH SOL PSS 200DÁV</t>
  </si>
  <si>
    <t>BETALOC</t>
  </si>
  <si>
    <t>INJ 5X5ML/5MG</t>
  </si>
  <si>
    <t>BETALOC ZOK 100 MG</t>
  </si>
  <si>
    <t>TBL RET 30X100MG</t>
  </si>
  <si>
    <t>BETALOC ZOK 25 MG</t>
  </si>
  <si>
    <t>TBL RET 100X25MG</t>
  </si>
  <si>
    <t>BETALOC ZOK 50MG</t>
  </si>
  <si>
    <t>TBL RET 30X50MG</t>
  </si>
  <si>
    <t>Biopron9 tob.60</t>
  </si>
  <si>
    <t>BISEPTOL 480</t>
  </si>
  <si>
    <t>POR TBL NOB 28X480MG</t>
  </si>
  <si>
    <t>BRAUNOVIDON MAST</t>
  </si>
  <si>
    <t>DRM UNG 1X250GM</t>
  </si>
  <si>
    <t>BRILIQUE 90 MG</t>
  </si>
  <si>
    <t>POR TBL FLM 56X90MG</t>
  </si>
  <si>
    <t>BURONIL 25 MG</t>
  </si>
  <si>
    <t>POR TBL OBD 50X25MG</t>
  </si>
  <si>
    <t>CALCIUM GLUCONICUM 10% B.BRAUN</t>
  </si>
  <si>
    <t>INJ SOL 20X10ML</t>
  </si>
  <si>
    <t>Carbosorb tbl.20-blistr</t>
  </si>
  <si>
    <t>CARDILAN</t>
  </si>
  <si>
    <t>TBL 100X175MG</t>
  </si>
  <si>
    <t>CARVESAN 6,25</t>
  </si>
  <si>
    <t>POR TBL NOB 100X6,25MG</t>
  </si>
  <si>
    <t>CEZERA 5 MG</t>
  </si>
  <si>
    <t>POR TBL FLM 30X5MG</t>
  </si>
  <si>
    <t>CITALEC 10 ZENTIVA</t>
  </si>
  <si>
    <t>POR TBL FLM30X10MG</t>
  </si>
  <si>
    <t>CITALEC 20 ZENTIVA</t>
  </si>
  <si>
    <t>POR TBL FLM30X20MG</t>
  </si>
  <si>
    <t>CLOTRIMAZOL AL 100</t>
  </si>
  <si>
    <t>TBL VAG 6X100MG+APL</t>
  </si>
  <si>
    <t>CODEIN SLOVAKOFARMA 30MG</t>
  </si>
  <si>
    <t>TBL 10X30MG-BLISTR</t>
  </si>
  <si>
    <t>COLCHICUM-DISPERT</t>
  </si>
  <si>
    <t>POR TBL OBD 20X500RG</t>
  </si>
  <si>
    <t>CONTROLOC 20 MG</t>
  </si>
  <si>
    <t>POR TBL ENT 28X20MG I</t>
  </si>
  <si>
    <t>POR TBL ENT 100X20MG</t>
  </si>
  <si>
    <t>CONTROLOC 40 MG</t>
  </si>
  <si>
    <t>POR TBL ENT 28X40MG</t>
  </si>
  <si>
    <t>POR TBL ENT 100X40MG I</t>
  </si>
  <si>
    <t>CONTROLOC I.V.</t>
  </si>
  <si>
    <t>INJ PLV SOL 1X40MG</t>
  </si>
  <si>
    <t>CORDARONE</t>
  </si>
  <si>
    <t>POR TBL NOB30X200MG</t>
  </si>
  <si>
    <t>INJ SOL 6X3ML/150MG</t>
  </si>
  <si>
    <t>CORVATON FORTE</t>
  </si>
  <si>
    <t>TBL 30X4MG</t>
  </si>
  <si>
    <t>COSYREL 5MG/5MG</t>
  </si>
  <si>
    <t xml:space="preserve">TBL FLM 30 </t>
  </si>
  <si>
    <t>Deca durabolin 50mg amp.1x1ml - MIMOŘÁDNÝ DOVOZ!!</t>
  </si>
  <si>
    <t>DEGAN</t>
  </si>
  <si>
    <t>TBL 40X10MG</t>
  </si>
  <si>
    <t>INJ 50X2ML/10MG</t>
  </si>
  <si>
    <t>DETRALEX</t>
  </si>
  <si>
    <t>POR TBL FLM 120X500MG</t>
  </si>
  <si>
    <t>DEXAMED</t>
  </si>
  <si>
    <t>INJ 10X2ML/8MG</t>
  </si>
  <si>
    <t>DIAZEPAM SLOVAKOFARMA</t>
  </si>
  <si>
    <t>TBL 20X5MG</t>
  </si>
  <si>
    <t>TBL 20X10MG</t>
  </si>
  <si>
    <t>DICLOFENAC AL RETARD</t>
  </si>
  <si>
    <t>TBL OBD 20X100MG</t>
  </si>
  <si>
    <t>TBL OBD 100X100MG</t>
  </si>
  <si>
    <t>DIGOXIN ORION INJ.-MIMOŘÁDNÝ DOVOZ!!</t>
  </si>
  <si>
    <t>INJ SOL 25X1ML/0.25MG</t>
  </si>
  <si>
    <t>DIPIDOLOR</t>
  </si>
  <si>
    <t>INJ 5X2ML 7.5MG/ML</t>
  </si>
  <si>
    <t>DITHIADEN</t>
  </si>
  <si>
    <t>TBL 20X2MG</t>
  </si>
  <si>
    <t>DOLMINA 100 SR</t>
  </si>
  <si>
    <t>POR TBL PRO 20X100MG</t>
  </si>
  <si>
    <t>DOPEGYT</t>
  </si>
  <si>
    <t>TBL 50X250MG</t>
  </si>
  <si>
    <t>DUODART 0,5 MG/0,4 MG</t>
  </si>
  <si>
    <t>POR CPS DUR 90</t>
  </si>
  <si>
    <t>DUPHALAC</t>
  </si>
  <si>
    <t>667MG/ML POR SOL 1X200ML HDP</t>
  </si>
  <si>
    <t>667MG/ML POR SOL 1X500ML HDP</t>
  </si>
  <si>
    <t>DZ BRAUNOL 1 L</t>
  </si>
  <si>
    <t>EBRANTIL 30 RETARD</t>
  </si>
  <si>
    <t>POR CPS PRO 50X30MG</t>
  </si>
  <si>
    <t>EBRANTIL 60 RETARD</t>
  </si>
  <si>
    <t>POR CPS PRO 50X60MG</t>
  </si>
  <si>
    <t>EBRANTIL I.V.50</t>
  </si>
  <si>
    <t>INJ SOL 5X10ML/50MG</t>
  </si>
  <si>
    <t>EGILOK 25 MG</t>
  </si>
  <si>
    <t>TBL 60X25MG</t>
  </si>
  <si>
    <t>ELIQUIS 2,5 MG</t>
  </si>
  <si>
    <t>POR TBL FLM 60X2.5MG</t>
  </si>
  <si>
    <t>ELOCOM</t>
  </si>
  <si>
    <t>DRM CRM 1X30GM 0.1%</t>
  </si>
  <si>
    <t>DRM UNG 1X30GM 0,1%</t>
  </si>
  <si>
    <t>ENAP 5MG</t>
  </si>
  <si>
    <t>TBL 100X5MG</t>
  </si>
  <si>
    <t>ERDOMED</t>
  </si>
  <si>
    <t>POR CPS DUR 60X300MG</t>
  </si>
  <si>
    <t>ERDOMED 300MG</t>
  </si>
  <si>
    <t>CPS 20X300MG</t>
  </si>
  <si>
    <t>CPS 10X300MG</t>
  </si>
  <si>
    <t xml:space="preserve">Essentiale Forte N </t>
  </si>
  <si>
    <t>por.cps.dur.100</t>
  </si>
  <si>
    <t>EUPHYLLIN CR N 100</t>
  </si>
  <si>
    <t>POR CPS PRO 50X100MG</t>
  </si>
  <si>
    <t>EUPHYLLIN CR N 200</t>
  </si>
  <si>
    <t>POR CPS PRO 50X200MG</t>
  </si>
  <si>
    <t>EUTHYROX 50</t>
  </si>
  <si>
    <t>TBL 100X50RG</t>
  </si>
  <si>
    <t>EZETROL 10 MG TABLETY</t>
  </si>
  <si>
    <t>POR TBL NOB 30X10MG B</t>
  </si>
  <si>
    <t>FAKTU</t>
  </si>
  <si>
    <t>UNG 1X20GM</t>
  </si>
  <si>
    <t>FERRO-FOLGAMMA</t>
  </si>
  <si>
    <t>CPS 50</t>
  </si>
  <si>
    <t>FLIXOTIDE 250 INHALER N</t>
  </si>
  <si>
    <t>INH SUS PSS60X250RG</t>
  </si>
  <si>
    <t>FLUDROCORTISON SQUIBB</t>
  </si>
  <si>
    <t>TBL 100X0.1MG</t>
  </si>
  <si>
    <t>FOKUSIN</t>
  </si>
  <si>
    <t>POR CPS RDR30X0.4MG</t>
  </si>
  <si>
    <t>FORTRANS</t>
  </si>
  <si>
    <t>PLV 1X4(SACKY)</t>
  </si>
  <si>
    <t>FRAXIPARINE</t>
  </si>
  <si>
    <t>INJ SOL 10X0.8ML</t>
  </si>
  <si>
    <t>INJ SOL 10X0.3ML</t>
  </si>
  <si>
    <t>INJ SOL 10X0.6ML</t>
  </si>
  <si>
    <t>INJ SOL 10X1ML</t>
  </si>
  <si>
    <t>INJ SOL 10X0.4ML</t>
  </si>
  <si>
    <t>FRAXIPARINE FORTE</t>
  </si>
  <si>
    <t>INJ 10X0.8ML/15.2KU</t>
  </si>
  <si>
    <t>FURON</t>
  </si>
  <si>
    <t>TBL 50X40MG</t>
  </si>
  <si>
    <t>FUROSEMID BIOTIKA</t>
  </si>
  <si>
    <t>INJ 5X2ML/20MG</t>
  </si>
  <si>
    <t>FUROSEMID BIOTIKA FORTE</t>
  </si>
  <si>
    <t>INJ 10X10ML/125MG</t>
  </si>
  <si>
    <t>GERATAM 3 G</t>
  </si>
  <si>
    <t>INJ SOL 4X15ML/3GM</t>
  </si>
  <si>
    <t>GLUKÓZA 10 BRAUN</t>
  </si>
  <si>
    <t>INF SOL 10X500ML-PE</t>
  </si>
  <si>
    <t>GLUKÓZA 5 BRAUN</t>
  </si>
  <si>
    <t>INF SOL 10X250ML-PE</t>
  </si>
  <si>
    <t>INF SOL 20X100ML-PE</t>
  </si>
  <si>
    <t>GODASAL 100</t>
  </si>
  <si>
    <t>POR TBL NOB 100</t>
  </si>
  <si>
    <t>HELICID 20 ZENTIVA</t>
  </si>
  <si>
    <t>POR CPS ETD 90X20MG</t>
  </si>
  <si>
    <t>HEMINEVRIN 300 MG</t>
  </si>
  <si>
    <t>POR CPS MOL 100X300MG</t>
  </si>
  <si>
    <t>HEPARIN LECIVA</t>
  </si>
  <si>
    <t>INJ 1X10ML/50KU</t>
  </si>
  <si>
    <t>HEPAROID LECIVA</t>
  </si>
  <si>
    <t>UNG 1X30GM</t>
  </si>
  <si>
    <t>HERPESIN</t>
  </si>
  <si>
    <t>CRM 1X5GM 5%</t>
  </si>
  <si>
    <t>HUMULIN N 100 M.J./ML</t>
  </si>
  <si>
    <t>INJ 1X10ML/1KU</t>
  </si>
  <si>
    <t>HUMULIN R 100 M.J./ML</t>
  </si>
  <si>
    <t>HYDROCORTISON 10MG</t>
  </si>
  <si>
    <t>HYDROCORTISON VUAB 100 MG</t>
  </si>
  <si>
    <t>INJ PLV SOL 1X100MG</t>
  </si>
  <si>
    <t>HYDROCHLOROTHIAZID LECIVA</t>
  </si>
  <si>
    <t>TBL 20X25MG</t>
  </si>
  <si>
    <t>HYLAK FORTE</t>
  </si>
  <si>
    <t>GTT 1X100ML</t>
  </si>
  <si>
    <t>CHLORID SODNÝ 0,9% BRAUN</t>
  </si>
  <si>
    <t>INF SOL 20X100MLPELAH</t>
  </si>
  <si>
    <t>INF SOL 10X250MLPELAH</t>
  </si>
  <si>
    <t>INF SOL 10X500MLPELAH</t>
  </si>
  <si>
    <t>INF SOL 10X1000MLPLAH</t>
  </si>
  <si>
    <t>IBALGIN 400 (IBUPROFEN 400)</t>
  </si>
  <si>
    <t>TBL OBD 100X400MG</t>
  </si>
  <si>
    <t>IBALGIN 400 TBL 24</t>
  </si>
  <si>
    <t xml:space="preserve">POR TBL FLM 24X400MG </t>
  </si>
  <si>
    <t>IBALGIN KRÉM 100G</t>
  </si>
  <si>
    <t xml:space="preserve">DRM CRM 1X100GM </t>
  </si>
  <si>
    <t>INDAP</t>
  </si>
  <si>
    <t>CPS 30X2.5MG</t>
  </si>
  <si>
    <t>INDOMETACIN 100 BERLIN-CHEMIE</t>
  </si>
  <si>
    <t>SUP 10X100MG</t>
  </si>
  <si>
    <t>IR OG. OPHTHALMO-SEPTONEX</t>
  </si>
  <si>
    <t>GTT OPH 1X10ML</t>
  </si>
  <si>
    <t>ISOKET LOSUNG 0.1% PRO INFUS.</t>
  </si>
  <si>
    <t>INJ PRO INF 10X10ML</t>
  </si>
  <si>
    <t>ISOKET SPRAY</t>
  </si>
  <si>
    <t>SPR 1X12.4GM(=15ML)</t>
  </si>
  <si>
    <t>KALIUMCHLORID 7.45% BRAUN</t>
  </si>
  <si>
    <t>INF CNC SOL 20X20ML</t>
  </si>
  <si>
    <t>INF CNC SOL 20X100ML</t>
  </si>
  <si>
    <t>KALNORMIN</t>
  </si>
  <si>
    <t>POR TBL PRO 30X1GM</t>
  </si>
  <si>
    <t>KINITO 50 MG, POTAHOVANÉ TABLETY</t>
  </si>
  <si>
    <t>POR TBL FLM 100X50MG</t>
  </si>
  <si>
    <t>KL BALS.VISNEVSKI 100G</t>
  </si>
  <si>
    <t>KL ETHANOL.C.BENZINO 150G</t>
  </si>
  <si>
    <t>KL ETHER 130G</t>
  </si>
  <si>
    <t>KL ETHER 180G</t>
  </si>
  <si>
    <t>KL ETHER 200G</t>
  </si>
  <si>
    <t>KL SOL.JARISCH 500 g FAGRON</t>
  </si>
  <si>
    <t>KL SOL.METHYLROS.CHL.1% 20 G</t>
  </si>
  <si>
    <t>KL TBL MAGN.LACT 0,5G+B6 0,02G, 100TBL</t>
  </si>
  <si>
    <t>KL UNGUENTUM</t>
  </si>
  <si>
    <t>KLACID 500</t>
  </si>
  <si>
    <t>POR TBL FLM 14X500MG</t>
  </si>
  <si>
    <t>Klysma salinické 135ml</t>
  </si>
  <si>
    <t>LAGOSA</t>
  </si>
  <si>
    <t>DRG 100X150MG</t>
  </si>
  <si>
    <t>LEXAURIN 3</t>
  </si>
  <si>
    <t>LOCOID 0.1%</t>
  </si>
  <si>
    <t>CRM 1X30GM 0.1%</t>
  </si>
  <si>
    <t>UNG 1X30GM 0.1%</t>
  </si>
  <si>
    <t>LOKREN 20 MG</t>
  </si>
  <si>
    <t>POR TBL FLM 28X20MG</t>
  </si>
  <si>
    <t>LOPERON CPS</t>
  </si>
  <si>
    <t>POR CPS DUR 10X2MG</t>
  </si>
  <si>
    <t>POR CPS DUR 20X2MG</t>
  </si>
  <si>
    <t>LOZAP H</t>
  </si>
  <si>
    <t>POR TBL FLM 30</t>
  </si>
  <si>
    <t>MAGNE B6</t>
  </si>
  <si>
    <t>DRG 50</t>
  </si>
  <si>
    <t>MAGNESIUM SULFURICUM BIOTIKA</t>
  </si>
  <si>
    <t>INJ 5X10ML 20%</t>
  </si>
  <si>
    <t>MAGNOSOLV</t>
  </si>
  <si>
    <t>GRA 30X6.1GM(SACKY)</t>
  </si>
  <si>
    <t>MEDRACET 37,5 MG/325 MG</t>
  </si>
  <si>
    <t>POR TBL NOB 30</t>
  </si>
  <si>
    <t>MEDROL 16 MG</t>
  </si>
  <si>
    <t>POR TBLNOB50X16MG-B</t>
  </si>
  <si>
    <t>MEDROL 4 MG</t>
  </si>
  <si>
    <t>POR TBL NOB30X4MG-L</t>
  </si>
  <si>
    <t>MESOCAIN</t>
  </si>
  <si>
    <t>INJ 10X10ML 1%</t>
  </si>
  <si>
    <t>GEL 1X20GM</t>
  </si>
  <si>
    <t>MICARDISPLUS 80/12.5 MG</t>
  </si>
  <si>
    <t>POR TBL NOB 28</t>
  </si>
  <si>
    <t>MICARDISPLUS 80/25 MG</t>
  </si>
  <si>
    <t>MIDAZOLAM ACCORD 5 MG/ML</t>
  </si>
  <si>
    <t>INJ+INF SOL 10X1MLX5MG/ML</t>
  </si>
  <si>
    <t>MILURIT 100</t>
  </si>
  <si>
    <t>POR TBL NOB 50X100MG</t>
  </si>
  <si>
    <t>MILURIT 300</t>
  </si>
  <si>
    <t>TBL 30X300MG</t>
  </si>
  <si>
    <t>MINIRIN MELT 120 MCG</t>
  </si>
  <si>
    <t>POR LYO 30X120RG</t>
  </si>
  <si>
    <t>MO LAHEV NA OXIPER 1 l</t>
  </si>
  <si>
    <t>MORPHIN BIOTIKA 1%</t>
  </si>
  <si>
    <t>INJ 10X1ML/10MG</t>
  </si>
  <si>
    <t>NAC AL 600 ŠUMIVÉ TABLETY</t>
  </si>
  <si>
    <t>POR TBL EFF 50X600MG</t>
  </si>
  <si>
    <t>NATRIUM CHLORATUM BIOTIKA 10%</t>
  </si>
  <si>
    <t>INJ 5X10ML 10%</t>
  </si>
  <si>
    <t>NEBILET</t>
  </si>
  <si>
    <t>POR TBL NOB 28X5MG</t>
  </si>
  <si>
    <t>NEODOLPASSE</t>
  </si>
  <si>
    <t>INF 10X250ML</t>
  </si>
  <si>
    <t>NEUROL 0.25</t>
  </si>
  <si>
    <t>TBL 30X0.25MG</t>
  </si>
  <si>
    <t>NITRESAN 10 MG</t>
  </si>
  <si>
    <t>NITRESAN 20 MG</t>
  </si>
  <si>
    <t>POR TBL NOB 30X20MG</t>
  </si>
  <si>
    <t>NITRO POHL INFUS.</t>
  </si>
  <si>
    <t>INF 10X10ML/10MG</t>
  </si>
  <si>
    <t>NORADRENALIN LECIVA</t>
  </si>
  <si>
    <t>NOVALGIN</t>
  </si>
  <si>
    <t>INJ 10X2ML/1000MG</t>
  </si>
  <si>
    <t>TBL OBD 20X500MG</t>
  </si>
  <si>
    <t>INJ 5X5ML/2500MG</t>
  </si>
  <si>
    <t>NOVORAPID 100 U/ML</t>
  </si>
  <si>
    <t>INJ SOL 1X10ML</t>
  </si>
  <si>
    <t>OPHTHALMO-AZULEN</t>
  </si>
  <si>
    <t>UNG OPH 1X5GM</t>
  </si>
  <si>
    <t>OXAZEPAM TBL.20X10MG</t>
  </si>
  <si>
    <t>TBL 20X10MG(BLISTR)</t>
  </si>
  <si>
    <t>PANCREOLAN FORTE</t>
  </si>
  <si>
    <t>POR TBL ENT 60X220MG</t>
  </si>
  <si>
    <t>PARACETAMOL KABI 10MG/ML</t>
  </si>
  <si>
    <t>INF SOL 10X100ML/1000MG</t>
  </si>
  <si>
    <t>PARALEN 500</t>
  </si>
  <si>
    <t>POR TBL NOB 12X500MG</t>
  </si>
  <si>
    <t>POR TBL NOB 24X500MG</t>
  </si>
  <si>
    <t>PEROXID VODÍKU 3% COO</t>
  </si>
  <si>
    <t>DRM SOL 1X100ML 3%</t>
  </si>
  <si>
    <t>Pradaxa 30 x 110mg</t>
  </si>
  <si>
    <t>PREDNISON 20 LECIVA</t>
  </si>
  <si>
    <t>TBL 20X20MG(BLISTR)</t>
  </si>
  <si>
    <t>PREDNISON 5 LECIVA</t>
  </si>
  <si>
    <t>PRESTANCE 5 MG/5 MG</t>
  </si>
  <si>
    <t>PRESTARIUM NEO</t>
  </si>
  <si>
    <t>POR TBL FLM 90X5MG</t>
  </si>
  <si>
    <t>PRESTARIUM NEO COMBI 5mg/1,25mg</t>
  </si>
  <si>
    <t>POR TBL FLM 90</t>
  </si>
  <si>
    <t>PROCORALAN 7,5 MG</t>
  </si>
  <si>
    <t>POR TBL FLM 56X7,5MG</t>
  </si>
  <si>
    <t>PROPOFOL-LIPURO 0,5% (5MG/ML) 5X20ML</t>
  </si>
  <si>
    <t>INJ+INF EML 5X20ML/100MG</t>
  </si>
  <si>
    <t>QUETIAPIN TEVA 200 MG POTAHOVANÉ TABLETY</t>
  </si>
  <si>
    <t>POR TBL FLM 30X200MG</t>
  </si>
  <si>
    <t>QUETIAPINE POLPHARMA 25 MG POTAHOVANÉ TABLETY</t>
  </si>
  <si>
    <t>POR TBL FLM 30X25MG</t>
  </si>
  <si>
    <t>REASEC</t>
  </si>
  <si>
    <t>TBL 20X2.5MG</t>
  </si>
  <si>
    <t>RINGERFUNDIN B.BRAUN</t>
  </si>
  <si>
    <t>INF SOL 10X500ML PE</t>
  </si>
  <si>
    <t>INF SOL10X1000ML PE</t>
  </si>
  <si>
    <t>RIVOCOR 10</t>
  </si>
  <si>
    <t>POR TBL FLM 30X10MG</t>
  </si>
  <si>
    <t>RIVOCOR 5</t>
  </si>
  <si>
    <t>RIVOTRIL 0.5 MG</t>
  </si>
  <si>
    <t>TBL 50X0.5MG</t>
  </si>
  <si>
    <t>RIVOTRIL 2 MG</t>
  </si>
  <si>
    <t>TBL 30X2MG</t>
  </si>
  <si>
    <t>ROWATINEX</t>
  </si>
  <si>
    <t>GTT 1X10ML</t>
  </si>
  <si>
    <t>SANVAL 10 MG</t>
  </si>
  <si>
    <t>POR TBL FLM 20X10MG</t>
  </si>
  <si>
    <t>SIOFOR 1000</t>
  </si>
  <si>
    <t>POR TBL FLM 60X1000MG</t>
  </si>
  <si>
    <t>SIOFOR 500</t>
  </si>
  <si>
    <t>500MG TBL FLM 120 II</t>
  </si>
  <si>
    <t>TBL OBD 60X500MG</t>
  </si>
  <si>
    <t>SIOFOR 850MG</t>
  </si>
  <si>
    <t>TBL FLM 60x850MG</t>
  </si>
  <si>
    <t>SOLU-MEDROL</t>
  </si>
  <si>
    <t>INJ SIC 1X40MG+1ML</t>
  </si>
  <si>
    <t>INJ SIC 1X125MG+2ML</t>
  </si>
  <si>
    <t>SOLUVIT N PRO INFUS.</t>
  </si>
  <si>
    <t>INJ SIC 10</t>
  </si>
  <si>
    <t>SORBIFER DURULES</t>
  </si>
  <si>
    <t>POR TBL FLM 100X100MG</t>
  </si>
  <si>
    <t>SORTIS 10MG</t>
  </si>
  <si>
    <t>TBL OBD 30X10MG</t>
  </si>
  <si>
    <t>SORTIS 20 MG</t>
  </si>
  <si>
    <t>POR TBL FLM100X20MG</t>
  </si>
  <si>
    <t>SORTIS 20MG</t>
  </si>
  <si>
    <t>TBL OBD 30X20MG</t>
  </si>
  <si>
    <t>SORTIS 40 MG</t>
  </si>
  <si>
    <t>POR TBL FLM100X40MG</t>
  </si>
  <si>
    <t>SORTIS 40MG</t>
  </si>
  <si>
    <t>TBL OBD 30X40MG</t>
  </si>
  <si>
    <t>SORTIS 80 MG</t>
  </si>
  <si>
    <t>POR TBL FLM 30X80MG</t>
  </si>
  <si>
    <t>SPECIES UROLOGICAE PLANTA LEROS</t>
  </si>
  <si>
    <t>SPC 20X1.5GM(SÁČKY)</t>
  </si>
  <si>
    <t>SUPPOSITORIA GLYCERINI LECIVA</t>
  </si>
  <si>
    <t>SUP 10X2.35GM</t>
  </si>
  <si>
    <t>SYNTOSTIGMIN</t>
  </si>
  <si>
    <t>INJ 10X1ML/0.5MG</t>
  </si>
  <si>
    <t>TANTUM VERDE</t>
  </si>
  <si>
    <t>LIQ 1X240ML-PET TR</t>
  </si>
  <si>
    <t>TELMISARTAN SANDOZ 80 MG</t>
  </si>
  <si>
    <t>POR TBL NOB 30X80MG</t>
  </si>
  <si>
    <t>POR TBL NOB 100X80MG</t>
  </si>
  <si>
    <t>TENSIOMIN</t>
  </si>
  <si>
    <t>TBL 30X25MG</t>
  </si>
  <si>
    <t>TETRASPAN 6%</t>
  </si>
  <si>
    <t>INF SOL 20X500ML</t>
  </si>
  <si>
    <t>TEZEO HCT 40 MG/12,5 MG</t>
  </si>
  <si>
    <t>THIAMIN LECIVA</t>
  </si>
  <si>
    <t>INJ 10X2ML/100MG</t>
  </si>
  <si>
    <t>TIAPRIDAL</t>
  </si>
  <si>
    <t>POR TBLNOB 50X100MG</t>
  </si>
  <si>
    <t>INJ SOL 12X2ML/100MG</t>
  </si>
  <si>
    <t>Tiapridex 12x2ml/100mg inj.- Mimořádný dovoz!!</t>
  </si>
  <si>
    <t>TOLUCOMBI 80 MG/25 MG</t>
  </si>
  <si>
    <t>TORECAN</t>
  </si>
  <si>
    <t>SUP 6X6.5MG</t>
  </si>
  <si>
    <t>INJ 5X1ML/6.5MG</t>
  </si>
  <si>
    <t>TRAJENTA 5 MG</t>
  </si>
  <si>
    <t>TRIAMCINOLON TEVA</t>
  </si>
  <si>
    <t>DRM EML 1X30GM</t>
  </si>
  <si>
    <t>TRIPLIXAM 5 MG/1,25 MG/5 MG</t>
  </si>
  <si>
    <t>TRITACE 1,25 MG</t>
  </si>
  <si>
    <t>POR TBL NOB 20X1.25MG</t>
  </si>
  <si>
    <t>TRITACE 10</t>
  </si>
  <si>
    <t>TRITACE 2,5 MG</t>
  </si>
  <si>
    <t>POR TBL NOB 20X2.5MG</t>
  </si>
  <si>
    <t>TRITACE 5</t>
  </si>
  <si>
    <t>TBL 30X5MG</t>
  </si>
  <si>
    <t>TRITTICO AC 75</t>
  </si>
  <si>
    <t>TBL RET 30X75MG</t>
  </si>
  <si>
    <t>TROZEL 2,5 MG POTAHOVANÉ TABLETY</t>
  </si>
  <si>
    <t>POR TBL FLM 30X2.5MG</t>
  </si>
  <si>
    <t>TWYNSTA 80 MG/5 MG</t>
  </si>
  <si>
    <t>VALDOXAN 25 MG</t>
  </si>
  <si>
    <t>POR TBL FLM 28X25MG</t>
  </si>
  <si>
    <t>VALSACOMBI 160 MG/12,5 MG</t>
  </si>
  <si>
    <t>POR TBL FLM 84X160MG/12.5MG</t>
  </si>
  <si>
    <t>VENTOLIN INHALER N</t>
  </si>
  <si>
    <t>INHSUSPSS200X100RG</t>
  </si>
  <si>
    <t>VENTOLIN ROZTOK K INHALACI</t>
  </si>
  <si>
    <t>INH SOL1X20ML/120MG</t>
  </si>
  <si>
    <t>VEROSPIRON</t>
  </si>
  <si>
    <t>TBL 100X25MG</t>
  </si>
  <si>
    <t>VEROSPIRON 100MG</t>
  </si>
  <si>
    <t>CPS 30X100MG</t>
  </si>
  <si>
    <t>VESICARE 5 MG</t>
  </si>
  <si>
    <t>POR TBL FLM 100X5MG</t>
  </si>
  <si>
    <t>VIPIDIA 25 MG</t>
  </si>
  <si>
    <t>VITAMIN B12 LECIVA 1000RG</t>
  </si>
  <si>
    <t>INJ 5X1ML/1000RG</t>
  </si>
  <si>
    <t>VITAMIN B12 LECIVA 300RG</t>
  </si>
  <si>
    <t>INJ 5X1ML/300RG</t>
  </si>
  <si>
    <t>WARFARIN</t>
  </si>
  <si>
    <t>ZALDIAR</t>
  </si>
  <si>
    <t>37,5MG/325MG TBL FLM 30X1</t>
  </si>
  <si>
    <t>POR TBL FLM 20</t>
  </si>
  <si>
    <t>ZODAC</t>
  </si>
  <si>
    <t>TBL OBD 60X10MG</t>
  </si>
  <si>
    <t>ZOLPIDEM MYLAN</t>
  </si>
  <si>
    <t>POR TBL FLM 50X10MG</t>
  </si>
  <si>
    <t>ZULBEX 10 MG</t>
  </si>
  <si>
    <t>POR TBL ENT 28X10MG</t>
  </si>
  <si>
    <t>ZULBEX 20 MG</t>
  </si>
  <si>
    <t>POR TBL ENT 28X20MG</t>
  </si>
  <si>
    <t>ZYLLT 75 MG</t>
  </si>
  <si>
    <t>POR TBL FLM 56X75MG</t>
  </si>
  <si>
    <t>POR TBL FLM 28X75MG</t>
  </si>
  <si>
    <t>léky - parenterální výživa (LEK)</t>
  </si>
  <si>
    <t>NUTRIFLEX PERI</t>
  </si>
  <si>
    <t>INF SOL 5X1000ML</t>
  </si>
  <si>
    <t>OLICLINOMEL N8-800</t>
  </si>
  <si>
    <t>INF EML4X2000ML</t>
  </si>
  <si>
    <t>léky - enterální výživa (LEK)</t>
  </si>
  <si>
    <t>DIASIP S PŘÍCHUTÍ JAHODOVOU</t>
  </si>
  <si>
    <t>POR SOL 1X200ML</t>
  </si>
  <si>
    <t>DIASIP S PŘÍCHUTÍ VANILKOVOU</t>
  </si>
  <si>
    <t>NUTRIDRINK COMPACT S PŘÍCHUTÍ BANÁNOVOU</t>
  </si>
  <si>
    <t>POR SOL 4X125ML</t>
  </si>
  <si>
    <t>NUTRIDRINK CREME S PŘÍCHUTÍ BANÁNOVOU</t>
  </si>
  <si>
    <t>POR SOL 4X125GM</t>
  </si>
  <si>
    <t>NUTRIDRINK S PŘÍCHUTÍ BANÁNOVOU</t>
  </si>
  <si>
    <t>NUTRIDRINK S PŘÍCHUTÍ JAHODOVOU</t>
  </si>
  <si>
    <t>PreOp 4x200ml</t>
  </si>
  <si>
    <t>PROTIFAR</t>
  </si>
  <si>
    <t>POR PLV SOL 1X225GM</t>
  </si>
  <si>
    <t>léky - krev.deriváty ZUL (TO)</t>
  </si>
  <si>
    <t>KIOVIG</t>
  </si>
  <si>
    <t>100MG/ML INF SOL 1X100ML</t>
  </si>
  <si>
    <t>léky - antibiotika (LEK)</t>
  </si>
  <si>
    <t>AMIKACIN MEDOPHARM 500 MG/2 ML</t>
  </si>
  <si>
    <t>INJ+INF SOL 10X2ML/500MG</t>
  </si>
  <si>
    <t>AMOKSIKLAV</t>
  </si>
  <si>
    <t>TBL OBD 21X625MG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</si>
  <si>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</si>
  <si>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</si>
  <si>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</si>
  <si>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</si>
  <si>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</si>
  <si>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</si>
  <si>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ARCHIFAR 1 G</t>
  </si>
  <si>
    <t>INJ+INF PLV SOL 10X1GM</t>
  </si>
  <si>
    <t>AZEPO 1 G</t>
  </si>
  <si>
    <t>CEFTAZIDIM KABI 1 GM</t>
  </si>
  <si>
    <t>INJ PLV SOL 10X1GM</t>
  </si>
  <si>
    <t>CEFTAZIDIM KABI 2 GM</t>
  </si>
  <si>
    <t>INJ+INF PLV SOL 10X2GM</t>
  </si>
  <si>
    <t>CEFUROXIM KABI 1500 MG</t>
  </si>
  <si>
    <t>INJ+INF PLV SOL 10X1.5GM</t>
  </si>
  <si>
    <t>CIPLOX 500</t>
  </si>
  <si>
    <t>TBL OBD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</si>
  <si>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</si>
  <si>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</si>
  <si>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</si>
  <si>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</si>
  <si>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</si>
  <si>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</si>
  <si>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</si>
  <si>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1000000 IU</t>
  </si>
  <si>
    <t>INJ PLV SOL 10X1MU</t>
  </si>
  <si>
    <t>DALACIN C 300 MG</t>
  </si>
  <si>
    <t>POR CPS DUR 16X300MG</t>
  </si>
  <si>
    <t>DOXYBENE 100MG</t>
  </si>
  <si>
    <t>CPS 10X100MG</t>
  </si>
  <si>
    <t>DUOMOX 1000</t>
  </si>
  <si>
    <t>POR TBL SUS 20X1000MG</t>
  </si>
  <si>
    <t>EREMFAT I.V. 600 MG</t>
  </si>
  <si>
    <t>INJ PLV SOL 1X600MG</t>
  </si>
  <si>
    <t>FRAMYKOIN</t>
  </si>
  <si>
    <t>UNG 1X10GM</t>
  </si>
  <si>
    <t>FUCIDIN H</t>
  </si>
  <si>
    <t>DRM CRM 1X15GM</t>
  </si>
  <si>
    <t>FUROLIN TABLETY</t>
  </si>
  <si>
    <t>POR TBL NOB 30X100MG</t>
  </si>
  <si>
    <t xml:space="preserve">GENTAMICIN B.BRAUN 3 MG/ML INFUZNÍ ROZTOK </t>
  </si>
  <si>
    <t>INF SOL 20X80ML</t>
  </si>
  <si>
    <t>GENTAMICIN LEK 80 MG/2 ML</t>
  </si>
  <si>
    <t>INJ SOL 10X2ML/80MG</t>
  </si>
  <si>
    <t>KLACID I.V.</t>
  </si>
  <si>
    <t>INF PLV SOL 1X500MG</t>
  </si>
  <si>
    <t>NORMIX</t>
  </si>
  <si>
    <t>POR TBL FLM 28X200MG</t>
  </si>
  <si>
    <t>OFLOXIN INF</t>
  </si>
  <si>
    <t>INF SOL 10X100ML</t>
  </si>
  <si>
    <t>OSPAMOX 1000 MG</t>
  </si>
  <si>
    <t>POR TBLFLM14X1000MG</t>
  </si>
  <si>
    <t>PAMYCON NA PŘÍPRAVU KAPEK</t>
  </si>
  <si>
    <t>DRM PLV SOL 1X1LAH</t>
  </si>
  <si>
    <t>PENICILIN G 5,0 DRASELNÁ SO. BIOTIKA</t>
  </si>
  <si>
    <t>INJ PLV SOL 10X5MU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</si>
  <si>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</si>
  <si>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</si>
  <si>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</si>
  <si>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</si>
  <si>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</si>
  <si>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</si>
  <si>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</si>
  <si>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</si>
  <si>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</si>
  <si>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</si>
  <si>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</si>
  <si>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</si>
  <si>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léky - antimykotika (LEK)</t>
  </si>
  <si>
    <t>CLOTRIMAZOL AL 1%</t>
  </si>
  <si>
    <t>CRM 1X50GM 1%</t>
  </si>
  <si>
    <t>CLOTRIMAZOL SPRAY AL 1%</t>
  </si>
  <si>
    <t>SPR 1X30ML 1%</t>
  </si>
  <si>
    <t>DIFLUCAN 100 MG</t>
  </si>
  <si>
    <t>POR CPS DUR 28X100MG</t>
  </si>
  <si>
    <t>FLUCONAZOL KABI 2 MG/ML</t>
  </si>
  <si>
    <t>INF SOL 10X200ML/400MG</t>
  </si>
  <si>
    <t>IMAZOL KRÉMPASTA</t>
  </si>
  <si>
    <t>DRM PST 1X30GM</t>
  </si>
  <si>
    <t>IMAZOL PLUS</t>
  </si>
  <si>
    <t>DRM CRM 1X30GM</t>
  </si>
  <si>
    <t>UNG 1X100GM-TUBA</t>
  </si>
  <si>
    <t>KL AQUA PURIF. KUL., FAG. 1 kg</t>
  </si>
  <si>
    <t>0,9 % SODIUM CHLORIDE KABI</t>
  </si>
  <si>
    <t>1x1000 ml FFlx</t>
  </si>
  <si>
    <t>ACC INJEKT</t>
  </si>
  <si>
    <t>INJ SOL 5X3ML/300MG</t>
  </si>
  <si>
    <t>ACIDUM ASCORBICUM</t>
  </si>
  <si>
    <t>INJ 5X5ML</t>
  </si>
  <si>
    <t>AKTIFERRIN</t>
  </si>
  <si>
    <t>GTT 1X30ML</t>
  </si>
  <si>
    <t>ALDACTONE-AMPULE</t>
  </si>
  <si>
    <t>INJ 10X10ML/200MG</t>
  </si>
  <si>
    <t>ALGIFEN NEO</t>
  </si>
  <si>
    <t>POR GTT SOL 1X50ML</t>
  </si>
  <si>
    <t>ANESIA 10MG/ML</t>
  </si>
  <si>
    <t>INJ+INF EML 1X100ML</t>
  </si>
  <si>
    <t>APAURIN</t>
  </si>
  <si>
    <t>INJ 10X2ML/10MG</t>
  </si>
  <si>
    <t>POR TBL NOB 100X10MG</t>
  </si>
  <si>
    <t>APO-DICLO SR 100</t>
  </si>
  <si>
    <t>POR TBL RET 100X100MG</t>
  </si>
  <si>
    <t>APO-IBUPROFEN 400 MG</t>
  </si>
  <si>
    <t>POR TBL FLM 100X400MG</t>
  </si>
  <si>
    <t>INF 1X500ML</t>
  </si>
  <si>
    <t>ARDEAELYTOSOL L-ARGININCHL.21%</t>
  </si>
  <si>
    <t>ARDEAELYTOSOL NA.HYDR.CARB.8.4%</t>
  </si>
  <si>
    <t>INF 1X200ML</t>
  </si>
  <si>
    <t>ARDEAOSMOSOL MA 20 (Mannitol)</t>
  </si>
  <si>
    <t>Atracurium Hexal 50mg/5ml - MIMOŘ.DOVOZ!!!</t>
  </si>
  <si>
    <t xml:space="preserve">1x5amp. </t>
  </si>
  <si>
    <t>ATROPIN BIOTIKA 0.5MG</t>
  </si>
  <si>
    <t>BETADINE - zelená</t>
  </si>
  <si>
    <t>LIQ 1X1000ML</t>
  </si>
  <si>
    <t>BIPHOZYL ROZTOK PRO HEMODIALÝZU/HEMOFILTRACI</t>
  </si>
  <si>
    <t>HMD+HFL SOL 2X5000ML</t>
  </si>
  <si>
    <t>B-komplex forte 100tbl. Zentiva</t>
  </si>
  <si>
    <t>CALCIUM CHLORATUM BIOTIKA</t>
  </si>
  <si>
    <t>INJ 10X10ML</t>
  </si>
  <si>
    <t>CATAPRES 0,15MG INJ-MIMOŘÁDNÝ DOVOZ!!</t>
  </si>
  <si>
    <t>INJ 5X1ML/0.15MG</t>
  </si>
  <si>
    <t>Catapresan inj.10x1ml/0.15mg - MIMOŘ.DOVOZ!!</t>
  </si>
  <si>
    <t>CEREBROLYSIN</t>
  </si>
  <si>
    <t>INJ SOL 5X10ML</t>
  </si>
  <si>
    <t>CERNEVIT</t>
  </si>
  <si>
    <t>INJ PLV SOL10X750MG</t>
  </si>
  <si>
    <t>CLARINASE REPETABS</t>
  </si>
  <si>
    <t>POR TBL PRO 7 II</t>
  </si>
  <si>
    <t>CODEIN SLOVAKOFARMA 15MG</t>
  </si>
  <si>
    <t>TBL 10X15MG-BLISTR</t>
  </si>
  <si>
    <t>DEXDOR</t>
  </si>
  <si>
    <t>INF CNC SOL 25X2ML</t>
  </si>
  <si>
    <t>DICYNONE 250</t>
  </si>
  <si>
    <t>INJ SOL 4X2ML/250MG</t>
  </si>
  <si>
    <t>Dobutamin Admeda 250 inf.sol50ml</t>
  </si>
  <si>
    <t>SIR 1X500ML-HDPE</t>
  </si>
  <si>
    <t>DZ OCTENIDOL 250ml</t>
  </si>
  <si>
    <t>DZ OCTENISEPT 250 ml</t>
  </si>
  <si>
    <t>sprej</t>
  </si>
  <si>
    <t>DZ TRIXO 500 ML</t>
  </si>
  <si>
    <t>EBRANTIL I.V. 25</t>
  </si>
  <si>
    <t>INJ SOL 5X5ML/25MG</t>
  </si>
  <si>
    <t>EMPRESSIN 40IU/2ML</t>
  </si>
  <si>
    <t xml:space="preserve"> INJ SOL 10X2ML</t>
  </si>
  <si>
    <t>EPHEDRIN BIOTIKA</t>
  </si>
  <si>
    <t>INJ SOL 10X1ML/50MG</t>
  </si>
  <si>
    <t>ESMERON INJ.SOL.10X5ML</t>
  </si>
  <si>
    <t>ESMOCARD HCL ORPHA 2500 MG/10 ML KONCENTRÁT PRO PŘ</t>
  </si>
  <si>
    <t>INF CNC SOL 1X2500MG/10ML</t>
  </si>
  <si>
    <t>ESSENTIALE FORTE N</t>
  </si>
  <si>
    <t>POR CPS DUR 50</t>
  </si>
  <si>
    <t>EXACYL</t>
  </si>
  <si>
    <t>INJ 5X5ML/500MG</t>
  </si>
  <si>
    <t>FERRLECIT</t>
  </si>
  <si>
    <t>INJ SOL 6X5ML/62.5MG</t>
  </si>
  <si>
    <t>GELASPAN 4% EBI20x500 ml</t>
  </si>
  <si>
    <t>INF SOL20X500ML VAK</t>
  </si>
  <si>
    <t>IR  AQUA STERILE OPLACH.1x1000 ml ECOTAINER</t>
  </si>
  <si>
    <t>IR OPLACH</t>
  </si>
  <si>
    <t>IR  CITRALYSAT K2 5000 ml</t>
  </si>
  <si>
    <t>dialys.rozt.</t>
  </si>
  <si>
    <t>IR  NATRIUM CITRICUM 4% 1x2000ml</t>
  </si>
  <si>
    <t>IR dial. rozt. Phoenix</t>
  </si>
  <si>
    <t>ISOPRENALIN inj.-MIMOŘÁDNÝ DOVOZ!!</t>
  </si>
  <si>
    <t>5x1 ml</t>
  </si>
  <si>
    <t>KALIUM CHLORATUM BIOMEDICA</t>
  </si>
  <si>
    <t>POR TBLFLM100X500MG</t>
  </si>
  <si>
    <t>KANAVIT</t>
  </si>
  <si>
    <t>INJ 5X1ML/10MG</t>
  </si>
  <si>
    <t>KL ETHER  LÉKOPISNÝ 1000 ml Fagron, Kulich</t>
  </si>
  <si>
    <t>jednotka 1 ks   UN 1155</t>
  </si>
  <si>
    <t>KL SOL.BORGLYCEROLI 3% 50G</t>
  </si>
  <si>
    <t>KL VASELINUM ALBUM, 50G</t>
  </si>
  <si>
    <t>LETROX 100</t>
  </si>
  <si>
    <t>POR TBL NOB 100X100RG II</t>
  </si>
  <si>
    <t>LETROX 50</t>
  </si>
  <si>
    <t>POR TBL NOB 100X50RG II</t>
  </si>
  <si>
    <t>LETROX 75</t>
  </si>
  <si>
    <t>POR TBL NOB 100X75MCG II</t>
  </si>
  <si>
    <t>LIDOCAIN EGIS 10 %</t>
  </si>
  <si>
    <t>DRM SPR SOL 1X38GM</t>
  </si>
  <si>
    <t>LITALIR</t>
  </si>
  <si>
    <t>CPS 100X500MG</t>
  </si>
  <si>
    <t>MAXITROL</t>
  </si>
  <si>
    <t>UNG OPH 1X3.5GM</t>
  </si>
  <si>
    <t>INJ+INF SOL 10X3MLX5MG/ML</t>
  </si>
  <si>
    <t>MODURETIC</t>
  </si>
  <si>
    <t>MUCOSOLVAN</t>
  </si>
  <si>
    <t>POR GTT SOL+INH SOL 60ML</t>
  </si>
  <si>
    <t>POR TBL EFF20X600MG</t>
  </si>
  <si>
    <t>NALOXONE POLFA</t>
  </si>
  <si>
    <t>INJ 10X1ML/0.4MG</t>
  </si>
  <si>
    <t>NATRIUM SALICYLICUM BIOTIKA</t>
  </si>
  <si>
    <t>INJ 10X10ML 10%</t>
  </si>
  <si>
    <t>NORADRENALIN LÉČIVA</t>
  </si>
  <si>
    <t>IVN INF CNC SOL 5X5ML</t>
  </si>
  <si>
    <t>ONDANSETRON B. BRAUN 2 MG/ML</t>
  </si>
  <si>
    <t>INJ SOL 20X4ML/8MG LDPE</t>
  </si>
  <si>
    <t>OTIPAX</t>
  </si>
  <si>
    <t>AUR GTT SOL 1X16GM</t>
  </si>
  <si>
    <t>PROPOFOL 1% MCT/LCT FRESENIUS</t>
  </si>
  <si>
    <t>INJ EML 10X100ML</t>
  </si>
  <si>
    <t>PROPOFOL-LIPURO 1 % (10MG/ML)</t>
  </si>
  <si>
    <t>INJ+INF EML 10X100ML/1000MG</t>
  </si>
  <si>
    <t>PROPOFOL-LIPURO 1% (10MG/ML) 5X20ML</t>
  </si>
  <si>
    <t xml:space="preserve">INJ+INF EML 5X20ML/200MG </t>
  </si>
  <si>
    <t xml:space="preserve">PROTAMIN MEDA AMPULLEN </t>
  </si>
  <si>
    <t>INJ 5X5ML/5KU</t>
  </si>
  <si>
    <t>RAPIFEN</t>
  </si>
  <si>
    <t>INJ 5X2ML</t>
  </si>
  <si>
    <t>REGIOCIT ROZTOK PRO HEMOFILTRACI</t>
  </si>
  <si>
    <t>HFL SOL 2X5000ML</t>
  </si>
  <si>
    <t>REMESTYP 1.0</t>
  </si>
  <si>
    <t>INJ 5X10ML/1MG</t>
  </si>
  <si>
    <t>RINGERUV ROZTOK BRAUN</t>
  </si>
  <si>
    <t>INF 10X500ML(LDPE)</t>
  </si>
  <si>
    <t>ROCURONIUM B. BRAUN 10 MG/ML</t>
  </si>
  <si>
    <t xml:space="preserve">INJ+INF SOL 10X5ML </t>
  </si>
  <si>
    <t>SELEN AGUETTANT 10 MIKROGRAMŮ/ML</t>
  </si>
  <si>
    <t>INF SOL 10X10MLX10RG/ML</t>
  </si>
  <si>
    <t>SEVOFLURANE BAXTER 100 %</t>
  </si>
  <si>
    <t>INH LIQ VAP 1X250ML</t>
  </si>
  <si>
    <t>SIMDAX 2,5 MG/ML</t>
  </si>
  <si>
    <t>INF CNC SOL 1X5ML</t>
  </si>
  <si>
    <t>SMECTA</t>
  </si>
  <si>
    <t>PLV POR 1X30SACKU</t>
  </si>
  <si>
    <t>INJ SIC 1X500MG+8ML</t>
  </si>
  <si>
    <t>INJ SIC 1X250MG+4ML</t>
  </si>
  <si>
    <t>TBL FLM 60X320MG/60MG</t>
  </si>
  <si>
    <t>SUFENTANIL TORREX 5 MCG/ML</t>
  </si>
  <si>
    <t>INJ SOL 5X10ML/50RG</t>
  </si>
  <si>
    <t>SUFENTANIL TORREX 50 MCG/ML</t>
  </si>
  <si>
    <t>INJ SOL 5X5ML/250RG</t>
  </si>
  <si>
    <t>SUXAMETHONIUM CHLORID VUAB 100 MG</t>
  </si>
  <si>
    <t>SYNTOPHYLLIN</t>
  </si>
  <si>
    <t>INJ 5X10ML/240MG</t>
  </si>
  <si>
    <t>TACHYBEN I.V. 25 MG INJEKČNÍ ROZTOK</t>
  </si>
  <si>
    <t>TACHYBEN I.V. 50 MG INJEKČNÍ ROZTOK</t>
  </si>
  <si>
    <t>THIOCTACID 600 T</t>
  </si>
  <si>
    <t>INJ SOL 5X24ML/600MG</t>
  </si>
  <si>
    <t>THIOPENTAL VALEANT 10x0,5g</t>
  </si>
  <si>
    <t>INJ PLV SOL 10</t>
  </si>
  <si>
    <t>THIOPENTAL VUAB INJ. PLV. SOL. 0,5 G</t>
  </si>
  <si>
    <t>INJ PLV SOL 1X0.5GM</t>
  </si>
  <si>
    <t>TRACRIUM 50</t>
  </si>
  <si>
    <t>INJ 5X5ML/50MG</t>
  </si>
  <si>
    <t>TRACUTIL</t>
  </si>
  <si>
    <t>INF 5X10ML</t>
  </si>
  <si>
    <t>TRENTAL</t>
  </si>
  <si>
    <t>INF SOL 5X5ML/100MG</t>
  </si>
  <si>
    <t>TRENTAL 400</t>
  </si>
  <si>
    <t>POR TBL RET 100X400MG</t>
  </si>
  <si>
    <t>VENTER</t>
  </si>
  <si>
    <t>TBL 50X1GM</t>
  </si>
  <si>
    <t>VIGANTOL</t>
  </si>
  <si>
    <t>POR GTT SOL 1x10ML</t>
  </si>
  <si>
    <t>VOLTAREN FORTE 2,32%</t>
  </si>
  <si>
    <t>DRM GEL 1X50GM</t>
  </si>
  <si>
    <t>VOLULYTE 6%</t>
  </si>
  <si>
    <t>AMINOPLASMAL B.BRAUN 5% E</t>
  </si>
  <si>
    <t>INF SOL 10X500ML</t>
  </si>
  <si>
    <t>AMINOPLASMAL HEPA-10%</t>
  </si>
  <si>
    <t>INF 10X500ML</t>
  </si>
  <si>
    <t>NEPHROTECT</t>
  </si>
  <si>
    <t>NUTRIFLEX OMEGA SPECIAL</t>
  </si>
  <si>
    <t>INF EML 5X1250ML</t>
  </si>
  <si>
    <t>CUBITAN S PŘÍCHUTÍ ČOKOLÁDOVOU (SOL)</t>
  </si>
  <si>
    <t>CUBITAN S PŘÍCHUTÍ JAHODOVOU (SOL)</t>
  </si>
  <si>
    <t>CUBITAN S PŘÍCHUTÍ VANILKOVOU</t>
  </si>
  <si>
    <t>POR SOL 4X200ML</t>
  </si>
  <si>
    <t>CUBITAN S PŘÍCHUTÍ VANILKOVOU (SOL)</t>
  </si>
  <si>
    <t>DIASIP S PŘÍCHUTÍ CAPPUCCINO</t>
  </si>
  <si>
    <t xml:space="preserve">Nutricomp Glutamine Plus MB 500ml </t>
  </si>
  <si>
    <t>NUTRICOMP SOUP JEMNÉ KUŘECÍ KARI</t>
  </si>
  <si>
    <t>NUTRICOMP SOUP ZELENINOVÁ POLÉVKA</t>
  </si>
  <si>
    <t>NUTRIDRINK BALÍČEK 5+1</t>
  </si>
  <si>
    <t>POR SOL 6X200ML</t>
  </si>
  <si>
    <t>NUTRIDRINK COMPACT NEUTRAL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</si>
  <si>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</si>
  <si>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</si>
  <si>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</si>
  <si>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</si>
  <si>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</si>
  <si>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</si>
  <si>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</si>
  <si>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YOGHURT S PŘÍCHUTÍ MALINA</t>
  </si>
  <si>
    <t>NUTRIDRINK YOGHURT S PŘÍCHUTÍ VANILKA A CITRÓN</t>
  </si>
  <si>
    <t>NUTRISON ADVANCED CUBISON</t>
  </si>
  <si>
    <t>POR SOL 1X1000ML</t>
  </si>
  <si>
    <t>Nutrison Advanced DIASON LOW ENERGY</t>
  </si>
  <si>
    <t>por.sol.1000ml</t>
  </si>
  <si>
    <t>Nutrison Advanced Protison 500ml</t>
  </si>
  <si>
    <t>1X500ML</t>
  </si>
  <si>
    <t>NUTRISON MULTI FIBRE</t>
  </si>
  <si>
    <t>POR SOL 1X1000ML-VA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</si>
  <si>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</si>
  <si>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</si>
  <si>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</si>
  <si>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</si>
  <si>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</si>
  <si>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</si>
  <si>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HUMAN ALBUMIN 200 G/L BAXTER</t>
  </si>
  <si>
    <t>OCPLEX</t>
  </si>
  <si>
    <t>500IU INF PSO LQF 1+1X20ML</t>
  </si>
  <si>
    <t>léky - trombolýza (LEK)</t>
  </si>
  <si>
    <t>ACTILYSE 50MG</t>
  </si>
  <si>
    <t>INJ SIC 1X50MG+50ML</t>
  </si>
  <si>
    <t>INJ 10X5ML</t>
  </si>
  <si>
    <t>CEFOTAXIME LEK 1 G PRÁŠEK PRO INJEKČNÍ ROZTOK</t>
  </si>
  <si>
    <t>IMS+IVN INJ PLV SOL 10X1GM</t>
  </si>
  <si>
    <t>METRONIDAZOLE 0.5% POLFA</t>
  </si>
  <si>
    <t>INJ 1X100ML 5MG/1ML</t>
  </si>
  <si>
    <t>PROSTAPHLIN 1000MG</t>
  </si>
  <si>
    <t>INJ SIC 1X1000MG</t>
  </si>
  <si>
    <t>TYGACIL 50 MG</t>
  </si>
  <si>
    <t>INF PLV SOL 10X50MG/5ML</t>
  </si>
  <si>
    <t>INF SOL 10X100ML/200MG</t>
  </si>
  <si>
    <t>MYCAMINE 100 MG</t>
  </si>
  <si>
    <t>INF PLV SOL 1X100MG</t>
  </si>
  <si>
    <t>INJ 50X5ML</t>
  </si>
  <si>
    <t>BETADINE</t>
  </si>
  <si>
    <t>DRM UNG 1X100GM 10%</t>
  </si>
  <si>
    <t>CALYPSOL</t>
  </si>
  <si>
    <t>INJ 5X10ML/500MG</t>
  </si>
  <si>
    <t>INJ 10X2ML</t>
  </si>
  <si>
    <t>DZ OCTENISEPT 1 l</t>
  </si>
  <si>
    <t>FYZIOLOGICKÝ ROZTOK VIAFLO</t>
  </si>
  <si>
    <t>INF SOL 10X1000ML</t>
  </si>
  <si>
    <t>IR  SOL.THOMAS</t>
  </si>
  <si>
    <t>INF CNC SOL 1X50ML</t>
  </si>
  <si>
    <t>ISOLYTE  FFX - VAK</t>
  </si>
  <si>
    <t>INF SOL 10X1000ML Freeflex</t>
  </si>
  <si>
    <t>ISUPREL inj.- MIMOŘÁDNÝ DOVOZ!!!</t>
  </si>
  <si>
    <t>KALIUM CHLORATUM LECIVA 7.5%</t>
  </si>
  <si>
    <t>INJ 5X10ML 7.5%</t>
  </si>
  <si>
    <t>KL MS HYDROG.PEROX. 3% 1000g</t>
  </si>
  <si>
    <t>KL MS HYDROG.PEROX. 3% 500g</t>
  </si>
  <si>
    <t>KL SOL.FORMAL.K FIXACI TKANI,1000G</t>
  </si>
  <si>
    <t>LEKOPTIN</t>
  </si>
  <si>
    <t>INJ 50X2ML/5MG</t>
  </si>
  <si>
    <t>INF 10X1000ML(LDPE)</t>
  </si>
  <si>
    <t>TACHOSIL</t>
  </si>
  <si>
    <t>DRM SPO 9.5X4.8CM</t>
  </si>
  <si>
    <t>DRM SPO 3.0X2.5CM</t>
  </si>
  <si>
    <t>GARAMYCIN SCHWAMM</t>
  </si>
  <si>
    <t>DRM SPO 1X130MG</t>
  </si>
  <si>
    <t>5011 - KCHIR: lůžkové oddělení 50</t>
  </si>
  <si>
    <t>5031 - KCHIR: JIP 50B</t>
  </si>
  <si>
    <t>5021 - KCHIR: ambulance</t>
  </si>
  <si>
    <t>5062 - KCHIR: operační sál - lokální</t>
  </si>
  <si>
    <t>J01DD01 - CEFOTAXIM</t>
  </si>
  <si>
    <t>M04AA01 - ALOPURINOL</t>
  </si>
  <si>
    <t>J01GB06 - AMIKACIN</t>
  </si>
  <si>
    <t>N06AB04 - CITALOPRAM</t>
  </si>
  <si>
    <t>N01AH03 - SUFENTANYL</t>
  </si>
  <si>
    <t>A07DA - ANTIPROPULZIVA</t>
  </si>
  <si>
    <t>A03FA07 - ITOPRIDUM</t>
  </si>
  <si>
    <t>A10AB01 - INZULIN LIDSKÝ</t>
  </si>
  <si>
    <t>L02BG04 - LETROZOL</t>
  </si>
  <si>
    <t>A10AB05 - INZULIN ASPART</t>
  </si>
  <si>
    <t>N05AH04 - KVETIAPIN</t>
  </si>
  <si>
    <t>A10BA02 - METFORMIN</t>
  </si>
  <si>
    <t>R06AE07 - CETIRIZIN</t>
  </si>
  <si>
    <t>A10BB12 - GLIMEPIRID</t>
  </si>
  <si>
    <t>J01EE01 - SULFAMETHOXAZOL A TRIMETHOPRIM</t>
  </si>
  <si>
    <t>B01AA03 - WARFARIN</t>
  </si>
  <si>
    <t>J01XD01 - METRONIDAZOL</t>
  </si>
  <si>
    <t>B01AB06 - NADROPARIN</t>
  </si>
  <si>
    <t>N01AB08 - SEVOFLURAN</t>
  </si>
  <si>
    <t>B01AC04 - KLOPIDOGREL</t>
  </si>
  <si>
    <t>N02BB02 - SODNÁ SŮL METAMIZOLU</t>
  </si>
  <si>
    <t>C01BD01 - AMIODARON</t>
  </si>
  <si>
    <t>N05CD08 - MIDAZOLAM</t>
  </si>
  <si>
    <t>C07AB05 - BETAXOLOL</t>
  </si>
  <si>
    <t>R03BA05 - FLUTIKASON</t>
  </si>
  <si>
    <t>C07AB07 - BISOPROLOL</t>
  </si>
  <si>
    <t>V06XX - POTRAVINY PRO ZVLÁŠTNÍ LÉKAŘSKÉ ÚČELY (PZLÚ)</t>
  </si>
  <si>
    <t>C07AG02 - KARVEDILOL</t>
  </si>
  <si>
    <t>A04AA01 - ONDANSETRON</t>
  </si>
  <si>
    <t>C08CA08 - NITRENDIPIN</t>
  </si>
  <si>
    <t>J01FF01 - KLINDAMYCIN</t>
  </si>
  <si>
    <t>C09AA04 - PERINDOPRIL</t>
  </si>
  <si>
    <t>J01XA01 - VANKOMYCIN</t>
  </si>
  <si>
    <t>C09AA05 - RAMIPRIL</t>
  </si>
  <si>
    <t>J02AC01 - FLUKONAZOL</t>
  </si>
  <si>
    <t>C09BA04 - PERINDOPRIL A DIURETIKA</t>
  </si>
  <si>
    <t>A06AD11 - LAKTULÓZA</t>
  </si>
  <si>
    <t>M03AC04 - ATRAKURIUM</t>
  </si>
  <si>
    <t>C09BB04 - PERINDOPRIL A AMLODIPIN</t>
  </si>
  <si>
    <t>N01AF03 - THIOPENTAL</t>
  </si>
  <si>
    <t>C09CA07 - TELMISARTAN</t>
  </si>
  <si>
    <t>N01AX10 - PROPOFOL</t>
  </si>
  <si>
    <t>C09DA01 - LOSARTAN A DIURETIKA</t>
  </si>
  <si>
    <t>N02BE01 - PARACETAMOL</t>
  </si>
  <si>
    <t>C10AA05 - ATORVASTATIN</t>
  </si>
  <si>
    <t>N05BA12 - ALPRAZOLAM</t>
  </si>
  <si>
    <t>G04CA02 - TAMSULOSIN</t>
  </si>
  <si>
    <t>N05CF02 - ZOLPIDEM</t>
  </si>
  <si>
    <t>H02AB04 - METHYLPREDNISOLON</t>
  </si>
  <si>
    <t>R03AC02 - SALBUTAMOL</t>
  </si>
  <si>
    <t>H03AA01 - LEVOTHYROXIN, SODNÁ SŮL</t>
  </si>
  <si>
    <t>R05CB01 - ACETYLCYSTEIN</t>
  </si>
  <si>
    <t>J01AA12 - TIGECYKLIN</t>
  </si>
  <si>
    <t>R06AE09 - LEVOCETIRIZIN</t>
  </si>
  <si>
    <t>J01CR02 - AMOXICILIN A ENZYMOVÝ INHIBITOR</t>
  </si>
  <si>
    <t>B01AF02 - APIXABAN</t>
  </si>
  <si>
    <t>J01CR05 - PIPERACILIN A ENZYMOVÝ INHIBITOR</t>
  </si>
  <si>
    <t>N02AJ13 - TRAMADOL A PARACETAMOL</t>
  </si>
  <si>
    <t>A02BC02 - PANTOPRAZOL</t>
  </si>
  <si>
    <t>J01DH02 - MEROPENEM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</si>
  <si>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</si>
  <si>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</si>
  <si>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</si>
  <si>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</si>
  <si>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</si>
  <si>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</si>
  <si>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</si>
  <si>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</si>
  <si>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214525</t>
  </si>
  <si>
    <t>40MG TBL ENT 28 I</t>
  </si>
  <si>
    <t>214526</t>
  </si>
  <si>
    <t>40MG TBL ENT 100 I</t>
  </si>
  <si>
    <t>A03FA07</t>
  </si>
  <si>
    <t>166760</t>
  </si>
  <si>
    <t>KINITO</t>
  </si>
  <si>
    <t>50MG TBL FLM 100</t>
  </si>
  <si>
    <t>A06AD11</t>
  </si>
  <si>
    <t>215713</t>
  </si>
  <si>
    <t>667G/L POR SOL 1X200ML HDP</t>
  </si>
  <si>
    <t>215715</t>
  </si>
  <si>
    <t>667G/L POR SOL 1X500ML HDP</t>
  </si>
  <si>
    <t>A07DA</t>
  </si>
  <si>
    <t>30652</t>
  </si>
  <si>
    <t>2,5MG/0,025MG TBL NOB 20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</si>
  <si>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</si>
  <si>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</si>
  <si>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</si>
  <si>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</si>
  <si>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</si>
  <si>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</si>
  <si>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</si>
  <si>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</si>
  <si>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A10BA02</t>
  </si>
  <si>
    <t>191922</t>
  </si>
  <si>
    <t>1000MG TBL FLM 60</t>
  </si>
  <si>
    <t>56503</t>
  </si>
  <si>
    <t>500MG TBL FLM 60 I</t>
  </si>
  <si>
    <t>A10BB12</t>
  </si>
  <si>
    <t>163077</t>
  </si>
  <si>
    <t>AMARYL</t>
  </si>
  <si>
    <t>2MG TBL NOB 30</t>
  </si>
  <si>
    <t>163085</t>
  </si>
  <si>
    <t>3MG TBL NOB 30</t>
  </si>
  <si>
    <t>B01AA03</t>
  </si>
  <si>
    <t>94114</t>
  </si>
  <si>
    <t>WARFARIN ORION</t>
  </si>
  <si>
    <t>5MG TBL NOB 100</t>
  </si>
  <si>
    <t>B01AB06</t>
  </si>
  <si>
    <t>213480</t>
  </si>
  <si>
    <t>19000IU/ML INJ SOL ISP 10X0,6ML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</si>
  <si>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</si>
  <si>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</si>
  <si>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</si>
  <si>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</si>
  <si>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</si>
  <si>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</si>
  <si>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</si>
  <si>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</si>
  <si>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32063</t>
  </si>
  <si>
    <t>9500IU/ML INJ SOL ISP 10X0,8ML</t>
  </si>
  <si>
    <t>59808</t>
  </si>
  <si>
    <t>19000IU/ML INJ SOL ISP 10X0,8ML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</si>
  <si>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</si>
  <si>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</si>
  <si>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</si>
  <si>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</si>
  <si>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</si>
  <si>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</si>
  <si>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</si>
  <si>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168327</t>
  </si>
  <si>
    <t>ELIQUIS</t>
  </si>
  <si>
    <t>2,5MG TBL FLM 60</t>
  </si>
  <si>
    <t>C01BD01</t>
  </si>
  <si>
    <t>107938</t>
  </si>
  <si>
    <t>150MG/3ML INJ SOL 6X3ML</t>
  </si>
  <si>
    <t>13767</t>
  </si>
  <si>
    <t>200MG TBL NOB 30</t>
  </si>
  <si>
    <t>C07AB05</t>
  </si>
  <si>
    <t>49909</t>
  </si>
  <si>
    <t>LOKREN</t>
  </si>
  <si>
    <t>20MG TBL FLM 28</t>
  </si>
  <si>
    <t>C07AB07</t>
  </si>
  <si>
    <t>47740</t>
  </si>
  <si>
    <t>5MG TBL FLM 30</t>
  </si>
  <si>
    <t>47741</t>
  </si>
  <si>
    <t>10MG TBL FLM 30</t>
  </si>
  <si>
    <t>C07AG02</t>
  </si>
  <si>
    <t>102600</t>
  </si>
  <si>
    <t>6,25MG TBL NOB 100</t>
  </si>
  <si>
    <t>C08CA08</t>
  </si>
  <si>
    <t>111898</t>
  </si>
  <si>
    <t>NITRESAN</t>
  </si>
  <si>
    <t>10MG TBL NOB 30</t>
  </si>
  <si>
    <t>111902</t>
  </si>
  <si>
    <t>20MG TBL NOB 30</t>
  </si>
  <si>
    <t>C09AA04</t>
  </si>
  <si>
    <t>101211</t>
  </si>
  <si>
    <t>5MG TBL FLM 90</t>
  </si>
  <si>
    <t>C09AA05</t>
  </si>
  <si>
    <t>15864</t>
  </si>
  <si>
    <t>TRITACE</t>
  </si>
  <si>
    <t>56972</t>
  </si>
  <si>
    <t>1,25MG TBL NOB 20</t>
  </si>
  <si>
    <t>56976</t>
  </si>
  <si>
    <t>2,5MG TBL NOB 20</t>
  </si>
  <si>
    <t>56981</t>
  </si>
  <si>
    <t>5MG TBL NOB 30</t>
  </si>
  <si>
    <t>C09BA04</t>
  </si>
  <si>
    <t>122690</t>
  </si>
  <si>
    <t>PRESTARIUM NEO COMBI</t>
  </si>
  <si>
    <t>5MG/1,25MG TBL FLM 90</t>
  </si>
  <si>
    <t>C09BB04</t>
  </si>
  <si>
    <t>124087</t>
  </si>
  <si>
    <t>PRESTANCE</t>
  </si>
  <si>
    <t>5MG/5MG TBL NOB 30</t>
  </si>
  <si>
    <t>C09CA07</t>
  </si>
  <si>
    <t>158191</t>
  </si>
  <si>
    <t>TELMISARTAN SANDOZ</t>
  </si>
  <si>
    <t>80MG TBL NOB 30</t>
  </si>
  <si>
    <t>158198</t>
  </si>
  <si>
    <t>80MG TBL NOB 100</t>
  </si>
  <si>
    <t>C09DA01</t>
  </si>
  <si>
    <t>15316</t>
  </si>
  <si>
    <t>50MG/12,5MG TBL FLM 30</t>
  </si>
  <si>
    <t>C10AA05</t>
  </si>
  <si>
    <t>122632</t>
  </si>
  <si>
    <t>SORTIS</t>
  </si>
  <si>
    <t>80MG TBL FLM 30</t>
  </si>
  <si>
    <t>93013</t>
  </si>
  <si>
    <t>93016</t>
  </si>
  <si>
    <t>20MG TBL FLM 30</t>
  </si>
  <si>
    <t>93018</t>
  </si>
  <si>
    <t>20MG TBL FLM 100</t>
  </si>
  <si>
    <t>93019</t>
  </si>
  <si>
    <t>40MG TBL FLM 30</t>
  </si>
  <si>
    <t>93021</t>
  </si>
  <si>
    <t>40MG TBL FLM 100</t>
  </si>
  <si>
    <t>G04CA02</t>
  </si>
  <si>
    <t>14439</t>
  </si>
  <si>
    <t>0,4MG CPS RDR 30</t>
  </si>
  <si>
    <t>H02AB04</t>
  </si>
  <si>
    <t>40368</t>
  </si>
  <si>
    <t>MEDROL</t>
  </si>
  <si>
    <t>4MG TBL NOB 30 I</t>
  </si>
  <si>
    <t>40373</t>
  </si>
  <si>
    <t>16MG TBL NOB 50</t>
  </si>
  <si>
    <t>9709</t>
  </si>
  <si>
    <t>40MG/ML INJ PSO LQF 40MG+1ML</t>
  </si>
  <si>
    <t>9710</t>
  </si>
  <si>
    <t>62,5MG/ML INJ PSO LQF 125MG+2ML</t>
  </si>
  <si>
    <t>H03AA01</t>
  </si>
  <si>
    <t>69189</t>
  </si>
  <si>
    <t>EUTHYROX</t>
  </si>
  <si>
    <t>50MCG TBL NOB 100</t>
  </si>
  <si>
    <t>J01CR02</t>
  </si>
  <si>
    <t>203097</t>
  </si>
  <si>
    <t>875MG/125MG TBL FLM 21</t>
  </si>
  <si>
    <t>5951</t>
  </si>
  <si>
    <t>875MG/125MG TBL FLM 14</t>
  </si>
  <si>
    <t>85525</t>
  </si>
  <si>
    <t>AMOKSIKLAV 625 MG</t>
  </si>
  <si>
    <t>500MG/125MG TBL FLM 21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</si>
  <si>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</si>
  <si>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</si>
  <si>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</si>
  <si>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</si>
  <si>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</si>
  <si>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</si>
  <si>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</si>
  <si>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 PLV SOL 1</t>
  </si>
  <si>
    <t>J01DH02</t>
  </si>
  <si>
    <t>183817</t>
  </si>
  <si>
    <t>ARCHIFAR</t>
  </si>
  <si>
    <t>1G INJ/INF PLV SOL 10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</si>
  <si>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</si>
  <si>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</si>
  <si>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</si>
  <si>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</si>
  <si>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</si>
  <si>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</si>
  <si>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</si>
  <si>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</si>
  <si>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</si>
  <si>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</si>
  <si>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</si>
  <si>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</si>
  <si>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</si>
  <si>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</si>
  <si>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</si>
  <si>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</si>
  <si>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J02AC01</t>
  </si>
  <si>
    <t>164407</t>
  </si>
  <si>
    <t>FLUCONAZOL KABI</t>
  </si>
  <si>
    <t>2MG/ML INF SOL 10X200ML</t>
  </si>
  <si>
    <t>64942</t>
  </si>
  <si>
    <t>DIFLUCAN</t>
  </si>
  <si>
    <t>100MG CPS DUR 28 I</t>
  </si>
  <si>
    <t>L02BG04</t>
  </si>
  <si>
    <t>138854</t>
  </si>
  <si>
    <t>TROZEL</t>
  </si>
  <si>
    <t>2,5MG TBL FLM 30</t>
  </si>
  <si>
    <t>M04AA01</t>
  </si>
  <si>
    <t>1710</t>
  </si>
  <si>
    <t>300MG TBL NOB 30</t>
  </si>
  <si>
    <t>2592</t>
  </si>
  <si>
    <t>100MG TBL NOB 50</t>
  </si>
  <si>
    <t>N01AX10</t>
  </si>
  <si>
    <t>187158</t>
  </si>
  <si>
    <t>ANESIA</t>
  </si>
  <si>
    <t>10MG/ML INJ/INF EML 5X20ML</t>
  </si>
  <si>
    <t>N02AJ13</t>
  </si>
  <si>
    <t>201290</t>
  </si>
  <si>
    <t>MEDRACET</t>
  </si>
  <si>
    <t>37,5MG/325MG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</si>
  <si>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</si>
  <si>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</si>
  <si>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</si>
  <si>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</si>
  <si>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</si>
  <si>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</si>
  <si>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</si>
  <si>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</si>
  <si>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</si>
  <si>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</si>
  <si>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</si>
  <si>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</si>
  <si>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</si>
  <si>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N05AH04</t>
  </si>
  <si>
    <t>142865</t>
  </si>
  <si>
    <t>QUETIAPINE POLPHARMA</t>
  </si>
  <si>
    <t>25MG TBL FLM 3X10</t>
  </si>
  <si>
    <t>N05BA12</t>
  </si>
  <si>
    <t>91788</t>
  </si>
  <si>
    <t>NEUROL 0,25</t>
  </si>
  <si>
    <t>0,25MG TBL NOB 30</t>
  </si>
  <si>
    <t>N05CD08</t>
  </si>
  <si>
    <t>127737</t>
  </si>
  <si>
    <t>MIDAZOLAM ACCORD</t>
  </si>
  <si>
    <t>5MG/ML INJ/INF SOL 10X1ML</t>
  </si>
  <si>
    <t>N05CF02</t>
  </si>
  <si>
    <t>146894</t>
  </si>
  <si>
    <t>10MG TBL FLM 20</t>
  </si>
  <si>
    <t>146899</t>
  </si>
  <si>
    <t>10MG TBL FLM 50</t>
  </si>
  <si>
    <t>N06AB04</t>
  </si>
  <si>
    <t>17425</t>
  </si>
  <si>
    <t>17431</t>
  </si>
  <si>
    <t>R03AC02</t>
  </si>
  <si>
    <t>31934</t>
  </si>
  <si>
    <t>100MCG/DÁV INH SUS PSS 200DÁV</t>
  </si>
  <si>
    <t>58380</t>
  </si>
  <si>
    <t>VENTOLIN</t>
  </si>
  <si>
    <t>5MG/ML INH SOL 1X20ML</t>
  </si>
  <si>
    <t>R03BA05</t>
  </si>
  <si>
    <t>47657</t>
  </si>
  <si>
    <t>250MCG/DÁV INH SUS PSS 60DÁV</t>
  </si>
  <si>
    <t>R05CB01</t>
  </si>
  <si>
    <t>32859</t>
  </si>
  <si>
    <t>600MG TBL EFF 50</t>
  </si>
  <si>
    <t>R06AE07</t>
  </si>
  <si>
    <t>5496</t>
  </si>
  <si>
    <t>10MG TBL FLM 60</t>
  </si>
  <si>
    <t>R06AE09</t>
  </si>
  <si>
    <t>124343</t>
  </si>
  <si>
    <t>CEZERA</t>
  </si>
  <si>
    <t>5MG TBL FLM 30 I</t>
  </si>
  <si>
    <t>V06XX</t>
  </si>
  <si>
    <t>33220</t>
  </si>
  <si>
    <t>POR SOL 1X225G</t>
  </si>
  <si>
    <t>33339</t>
  </si>
  <si>
    <t>33340</t>
  </si>
  <si>
    <t>33419</t>
  </si>
  <si>
    <t>33749</t>
  </si>
  <si>
    <t>POR SOL 4X125G</t>
  </si>
  <si>
    <t>33935</t>
  </si>
  <si>
    <t>33936</t>
  </si>
  <si>
    <t>A04AA01</t>
  </si>
  <si>
    <t>187607</t>
  </si>
  <si>
    <t>ONDANSETRON B. BRAUN</t>
  </si>
  <si>
    <t>2MG/ML INJ SOL 20X4ML II</t>
  </si>
  <si>
    <t>81456</t>
  </si>
  <si>
    <t>94882</t>
  </si>
  <si>
    <t>62,5MG/ML INJ PSO LQF 250MG+4ML</t>
  </si>
  <si>
    <t>9711</t>
  </si>
  <si>
    <t>62,5MG/ML INJ PSO LQF 500MG+8ML</t>
  </si>
  <si>
    <t>184245</t>
  </si>
  <si>
    <t>75MCG TBL NOB 100 II</t>
  </si>
  <si>
    <t>187425</t>
  </si>
  <si>
    <t>50MCG TBL NOB 100 II</t>
  </si>
  <si>
    <t>187427</t>
  </si>
  <si>
    <t>100MCG TBL NOB 100 II</t>
  </si>
  <si>
    <t>J01AA12</t>
  </si>
  <si>
    <t>26127</t>
  </si>
  <si>
    <t>TYGACIL</t>
  </si>
  <si>
    <t>50MG INF PLV SOL 10</t>
  </si>
  <si>
    <t>J01EE01</t>
  </si>
  <si>
    <t>11706</t>
  </si>
  <si>
    <t>80MG/16MG/ML INF CNC SOL 10X5ML</t>
  </si>
  <si>
    <t>J01XD01</t>
  </si>
  <si>
    <t>97000</t>
  </si>
  <si>
    <t>METRONIDAZOLE 0,5%-POLPHARMA</t>
  </si>
  <si>
    <t>5MG/ML INF SOL 1X100ML</t>
  </si>
  <si>
    <t>164401</t>
  </si>
  <si>
    <t>2MG/ML INF SOL 10X100ML</t>
  </si>
  <si>
    <t>M03AC04</t>
  </si>
  <si>
    <t>42392</t>
  </si>
  <si>
    <t>10MG/ML INJ SOL 5X5ML</t>
  </si>
  <si>
    <t>N01AB08</t>
  </si>
  <si>
    <t>160319</t>
  </si>
  <si>
    <t>SEVOFLURANE BAXTER</t>
  </si>
  <si>
    <t>100% INH LIQ VAP 1X250ML</t>
  </si>
  <si>
    <t>N01AF03</t>
  </si>
  <si>
    <t>216673</t>
  </si>
  <si>
    <t>THIOPENTAL VALEANT</t>
  </si>
  <si>
    <t>0,5G INJ PLV SOL 10</t>
  </si>
  <si>
    <t>N01AH03</t>
  </si>
  <si>
    <t>21088</t>
  </si>
  <si>
    <t>SUFENTANIL TORREX</t>
  </si>
  <si>
    <t>50MCG/ML INJ SOL 5X5ML</t>
  </si>
  <si>
    <t>30779</t>
  </si>
  <si>
    <t>5MCG/ML INJ SOL 5X10ML</t>
  </si>
  <si>
    <t>127738</t>
  </si>
  <si>
    <t>5MG/ML INJ/INF SOL 10X3ML</t>
  </si>
  <si>
    <t>32858</t>
  </si>
  <si>
    <t>600MG TBL EFF 20</t>
  </si>
  <si>
    <t>66030</t>
  </si>
  <si>
    <t>217005</t>
  </si>
  <si>
    <t>217006</t>
  </si>
  <si>
    <t>217110</t>
  </si>
  <si>
    <t>33341</t>
  </si>
  <si>
    <t>33342</t>
  </si>
  <si>
    <t>CUBITAN S PŘÍCHUTÍ ČOKOLÁDOVOU</t>
  </si>
  <si>
    <t>33343</t>
  </si>
  <si>
    <t>CUBITAN S PŘÍCHUTÍ JAHODOVOU</t>
  </si>
  <si>
    <t>33422</t>
  </si>
  <si>
    <t>NUTRISON ADVANCED DIASON LOW ENERGY</t>
  </si>
  <si>
    <t>33424</t>
  </si>
  <si>
    <t>33530</t>
  </si>
  <si>
    <t>33750</t>
  </si>
  <si>
    <t>33751</t>
  </si>
  <si>
    <t>33752</t>
  </si>
  <si>
    <t>NUTRIDRINK CREME S PŘÍCHUTÍ LESNÍHO OVOCE</t>
  </si>
  <si>
    <t>33833</t>
  </si>
  <si>
    <t>33848</t>
  </si>
  <si>
    <t>33855</t>
  </si>
  <si>
    <t>NUTRIDRINK BALÍČEK 5 + 1</t>
  </si>
  <si>
    <t>33856</t>
  </si>
  <si>
    <t>33857</t>
  </si>
  <si>
    <t>33858</t>
  </si>
  <si>
    <t>33859</t>
  </si>
  <si>
    <t>33898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</si>
  <si>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</si>
  <si>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</si>
  <si>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</si>
  <si>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</si>
  <si>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</si>
  <si>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</si>
  <si>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Kardiochirurgická klinika</t>
  </si>
  <si>
    <t>HVLP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</si>
  <si>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</si>
  <si>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</si>
  <si>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</si>
  <si>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</si>
  <si>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</si>
  <si>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</si>
  <si>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 xml:space="preserve"> </t>
  </si>
  <si>
    <t>* Legenda</t>
  </si>
  <si>
    <t>DIAPZT = Pomůcky pro diabetiky, jejichž název začíná slovem "Pumpa"</t>
  </si>
  <si>
    <t>Gwozdziewicz Marek</t>
  </si>
  <si>
    <t>Hanák Václav</t>
  </si>
  <si>
    <t>Kaláb Martin</t>
  </si>
  <si>
    <t>Klváček Aleš</t>
  </si>
  <si>
    <t>Konečný Jakub</t>
  </si>
  <si>
    <t>Lonský Vladimír</t>
  </si>
  <si>
    <t>Maderová Kateřina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</si>
  <si>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</si>
  <si>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</si>
  <si>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</si>
  <si>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</si>
  <si>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</si>
  <si>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</si>
  <si>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Vindiš David</t>
  </si>
  <si>
    <t>AMIODARON</t>
  </si>
  <si>
    <t>Amlodipin</t>
  </si>
  <si>
    <t>125060</t>
  </si>
  <si>
    <t>BISOPROLOL</t>
  </si>
  <si>
    <t>FUROSEMID</t>
  </si>
  <si>
    <t>98219</t>
  </si>
  <si>
    <t>40MG TBL NOB 50</t>
  </si>
  <si>
    <t>KLOPIDOGREL</t>
  </si>
  <si>
    <t>KYSELINA ACETYLSALICYLOVÁ</t>
  </si>
  <si>
    <t>125114</t>
  </si>
  <si>
    <t>ANOPYRIN</t>
  </si>
  <si>
    <t>100MG TBL NOB 3X20</t>
  </si>
  <si>
    <t>99295</t>
  </si>
  <si>
    <t>100MG TBL NOB 2X10</t>
  </si>
  <si>
    <t>LÉČIVA K TERAPII ONEMOCNĚNÍ JATER</t>
  </si>
  <si>
    <t>181293</t>
  </si>
  <si>
    <t>ESSENTIALE FORTE</t>
  </si>
  <si>
    <t>600MG CPS DUR 30</t>
  </si>
  <si>
    <t>METOPROLOL</t>
  </si>
  <si>
    <t>45499</t>
  </si>
  <si>
    <t>BETALOC ZOK</t>
  </si>
  <si>
    <t>100MG TBL PRO 30</t>
  </si>
  <si>
    <t>58037</t>
  </si>
  <si>
    <t>50MG TBL PRO 30</t>
  </si>
  <si>
    <t>NADROPARIN</t>
  </si>
  <si>
    <t>32064</t>
  </si>
  <si>
    <t>NITRENDIPIN</t>
  </si>
  <si>
    <t>PERINDOPRIL A DIURETIKA</t>
  </si>
  <si>
    <t>162008</t>
  </si>
  <si>
    <t>10MG/2,5MG TBL FLM 30</t>
  </si>
  <si>
    <t>RAMIPRIL</t>
  </si>
  <si>
    <t>56973</t>
  </si>
  <si>
    <t>1,25MG TBL NOB 30</t>
  </si>
  <si>
    <t>RILMENIDIN</t>
  </si>
  <si>
    <t>166421</t>
  </si>
  <si>
    <t>RILMENIDIN TEVA</t>
  </si>
  <si>
    <t>1MG TBL NOB 30</t>
  </si>
  <si>
    <t>Spironolakton</t>
  </si>
  <si>
    <t>3550</t>
  </si>
  <si>
    <t>25MG TBL NOB 20</t>
  </si>
  <si>
    <t>SULFAMETHOXAZOL A TRIMETHOPRIM</t>
  </si>
  <si>
    <t>3377</t>
  </si>
  <si>
    <t>400MG/80MG TBL NOB 20</t>
  </si>
  <si>
    <t>Telmisartan</t>
  </si>
  <si>
    <t>URAPIDIL</t>
  </si>
  <si>
    <t>215478</t>
  </si>
  <si>
    <t>60MG CPS PRO 50</t>
  </si>
  <si>
    <t>94113</t>
  </si>
  <si>
    <t>3MG TBL NOB 100</t>
  </si>
  <si>
    <t>ŽELEZO V KOMBINACI S KYANOKOBALAMINEM A KYSELINOU LISTOVOU</t>
  </si>
  <si>
    <t>59569</t>
  </si>
  <si>
    <t>37MG/5MG/0,01MG CPS MOL 20</t>
  </si>
  <si>
    <t>PERINDOPRIL, AMLODIPIN A INDAPAMID</t>
  </si>
  <si>
    <t>190969</t>
  </si>
  <si>
    <t>TRIPLIXAM</t>
  </si>
  <si>
    <t>10MG/2,5MG/5MG TBL FLM 60(2X30</t>
  </si>
  <si>
    <t>ALOPURINOL</t>
  </si>
  <si>
    <t>107869</t>
  </si>
  <si>
    <t>APO-ALLOPURINOL</t>
  </si>
  <si>
    <t>100MG TBL NOB 100</t>
  </si>
  <si>
    <t>125046</t>
  </si>
  <si>
    <t>ATORVASTATIN</t>
  </si>
  <si>
    <t>Digoxin</t>
  </si>
  <si>
    <t>83318</t>
  </si>
  <si>
    <t>DIGOXIN 0,125 LÉČIVA</t>
  </si>
  <si>
    <t>0,125MG TBL NOB 30</t>
  </si>
  <si>
    <t>HYDROCHLOROTHIAZID A KALIUM ŠETŘÍCÍ DIURETIKA</t>
  </si>
  <si>
    <t>94804</t>
  </si>
  <si>
    <t>5MG/50MG TBL NOB 30</t>
  </si>
  <si>
    <t>CHLORID DRASELNÝ</t>
  </si>
  <si>
    <t>125599</t>
  </si>
  <si>
    <t>1G TBL PRO 30</t>
  </si>
  <si>
    <t>CHOLEKALCIFEROL</t>
  </si>
  <si>
    <t>12023</t>
  </si>
  <si>
    <t>0,5MG/ML POR GTT SOL 1X10ML</t>
  </si>
  <si>
    <t>Isosorbid-mononitrát</t>
  </si>
  <si>
    <t>132957</t>
  </si>
  <si>
    <t>MONO MACK DEPOT</t>
  </si>
  <si>
    <t>100MG TBL PRO 28</t>
  </si>
  <si>
    <t>KALCITRIOL</t>
  </si>
  <si>
    <t>14937</t>
  </si>
  <si>
    <t>ROCALTROL</t>
  </si>
  <si>
    <t>0,25MCG CPS MOL 30</t>
  </si>
  <si>
    <t>KODEIN</t>
  </si>
  <si>
    <t>56993</t>
  </si>
  <si>
    <t>CODEIN SLOVAKOFARMA</t>
  </si>
  <si>
    <t>30MG TBL NOB 10</t>
  </si>
  <si>
    <t>151142</t>
  </si>
  <si>
    <t>100MG TBL NOB 30</t>
  </si>
  <si>
    <t>155781</t>
  </si>
  <si>
    <t>100MG/50MG TBL NOB 50</t>
  </si>
  <si>
    <t>203564</t>
  </si>
  <si>
    <t>METFORMIN</t>
  </si>
  <si>
    <t>METHYLDOPA (LEVOTOČIVÁ)</t>
  </si>
  <si>
    <t>1328</t>
  </si>
  <si>
    <t>250MG TBL NOB 50</t>
  </si>
  <si>
    <t>32225</t>
  </si>
  <si>
    <t>25MG TBL PRO 28</t>
  </si>
  <si>
    <t>32058</t>
  </si>
  <si>
    <t>32059</t>
  </si>
  <si>
    <t>32061</t>
  </si>
  <si>
    <t>59810</t>
  </si>
  <si>
    <t>19000IU/ML INJ SOL ISP 10X1ML</t>
  </si>
  <si>
    <t>PANTOPRAZOL</t>
  </si>
  <si>
    <t>180640</t>
  </si>
  <si>
    <t>40MG TBL ENT 30 II</t>
  </si>
  <si>
    <t>Perindopril</t>
  </si>
  <si>
    <t>101205</t>
  </si>
  <si>
    <t>101227</t>
  </si>
  <si>
    <t>PRESTARIUM NEO FORTE</t>
  </si>
  <si>
    <t>122685</t>
  </si>
  <si>
    <t>5MG/1,25MG TBL FLM 30</t>
  </si>
  <si>
    <t>RIVAROXABAN</t>
  </si>
  <si>
    <t>168903</t>
  </si>
  <si>
    <t>XARELTO</t>
  </si>
  <si>
    <t>20MG TBL FLM 28 II</t>
  </si>
  <si>
    <t>RŮZNÉ JINÉ KOMBINACE ŽELEZA</t>
  </si>
  <si>
    <t>119653</t>
  </si>
  <si>
    <t>320MG/60MG TBL FLM 60</t>
  </si>
  <si>
    <t>30434</t>
  </si>
  <si>
    <t>25MG TBL NOB 100</t>
  </si>
  <si>
    <t>6264</t>
  </si>
  <si>
    <t>TAMSULOSIN</t>
  </si>
  <si>
    <t>215476</t>
  </si>
  <si>
    <t>30MG CPS PRO 50</t>
  </si>
  <si>
    <t>190973</t>
  </si>
  <si>
    <t>10MG/2,5MG/10MG TBL FLM 30</t>
  </si>
  <si>
    <t>AMOXICILIN A ENZYMOVÝ INHIBITOR</t>
  </si>
  <si>
    <t>12494</t>
  </si>
  <si>
    <t>AUGMENTIN 1 G</t>
  </si>
  <si>
    <t>875MG/125MG TBL FLM 14 I</t>
  </si>
  <si>
    <t>191781</t>
  </si>
  <si>
    <t>80MG TBL FLM 50 H</t>
  </si>
  <si>
    <t>176913</t>
  </si>
  <si>
    <t>176914</t>
  </si>
  <si>
    <t>10MG TBL FLM 90</t>
  </si>
  <si>
    <t>Ivabradin</t>
  </si>
  <si>
    <t>25973</t>
  </si>
  <si>
    <t>PROCORALAN</t>
  </si>
  <si>
    <t>5MG TBL FLM 112 KALBLI</t>
  </si>
  <si>
    <t>Karvedilol</t>
  </si>
  <si>
    <t>102596</t>
  </si>
  <si>
    <t>6,25MG TBL NOB 30</t>
  </si>
  <si>
    <t>155782</t>
  </si>
  <si>
    <t>100MG/50MG TBL NOB 100</t>
  </si>
  <si>
    <t>31536</t>
  </si>
  <si>
    <t>25MG TBL PRO 100</t>
  </si>
  <si>
    <t>49941</t>
  </si>
  <si>
    <t>100MG TBL PRO 100</t>
  </si>
  <si>
    <t>58038</t>
  </si>
  <si>
    <t>50MG TBL PRO 100</t>
  </si>
  <si>
    <t>NEBIVOLOL</t>
  </si>
  <si>
    <t>213939</t>
  </si>
  <si>
    <t>5MG TBL NOB 90</t>
  </si>
  <si>
    <t>RABEPRAZOL</t>
  </si>
  <si>
    <t>157139</t>
  </si>
  <si>
    <t>ZULBEX</t>
  </si>
  <si>
    <t>20MG TBL ENT 28</t>
  </si>
  <si>
    <t>56977</t>
  </si>
  <si>
    <t>2,5MG TBL NOB 30</t>
  </si>
  <si>
    <t>56982</t>
  </si>
  <si>
    <t>5MG TBL NOB 50</t>
  </si>
  <si>
    <t>168899</t>
  </si>
  <si>
    <t>15MG TBL FLM 98 II</t>
  </si>
  <si>
    <t>26556</t>
  </si>
  <si>
    <t>MICARDIS</t>
  </si>
  <si>
    <t>80MG TBL NOB 98</t>
  </si>
  <si>
    <t>VALSARTAN</t>
  </si>
  <si>
    <t>156897</t>
  </si>
  <si>
    <t>VALSACOR</t>
  </si>
  <si>
    <t>320MG TBL FLM 28</t>
  </si>
  <si>
    <t>Agomelatin</t>
  </si>
  <si>
    <t>500578</t>
  </si>
  <si>
    <t>VALDOXAN</t>
  </si>
  <si>
    <t>25MG TBL FLM 28</t>
  </si>
  <si>
    <t>13768</t>
  </si>
  <si>
    <t>200MG TBL NOB 60</t>
  </si>
  <si>
    <t>2945</t>
  </si>
  <si>
    <t>AGEN 5</t>
  </si>
  <si>
    <t>19592</t>
  </si>
  <si>
    <t>TORVACARD 20</t>
  </si>
  <si>
    <t>20MG TBL FLM 30 BLI AL</t>
  </si>
  <si>
    <t>49007</t>
  </si>
  <si>
    <t>ATORIS 20</t>
  </si>
  <si>
    <t>204702</t>
  </si>
  <si>
    <t>TORVACARD NEO</t>
  </si>
  <si>
    <t>174008</t>
  </si>
  <si>
    <t>TORVACARD 80</t>
  </si>
  <si>
    <t>BETAXOLOL</t>
  </si>
  <si>
    <t>3801</t>
  </si>
  <si>
    <t>CONCOR COR</t>
  </si>
  <si>
    <t>2,5MG TBL FLM 28</t>
  </si>
  <si>
    <t>3802</t>
  </si>
  <si>
    <t>2,5MG TBL FLM 56</t>
  </si>
  <si>
    <t>94164</t>
  </si>
  <si>
    <t>CONCOR 5</t>
  </si>
  <si>
    <t>195986</t>
  </si>
  <si>
    <t>SOBYCOR</t>
  </si>
  <si>
    <t>158673</t>
  </si>
  <si>
    <t>BISOPROLOL MYLAN</t>
  </si>
  <si>
    <t>DABIGATRAN-ETEXILÁT</t>
  </si>
  <si>
    <t>29327</t>
  </si>
  <si>
    <t>PRADAXA</t>
  </si>
  <si>
    <t>110MG CPS DUR 30X1 I</t>
  </si>
  <si>
    <t>DIKLOFENAK</t>
  </si>
  <si>
    <t>58880</t>
  </si>
  <si>
    <t>100MG TBL PRO 20</t>
  </si>
  <si>
    <t>DOXYCYKLIN</t>
  </si>
  <si>
    <t>97654</t>
  </si>
  <si>
    <t>DOXYBENE</t>
  </si>
  <si>
    <t>100MG CPS MOL 10</t>
  </si>
  <si>
    <t>Erdostein</t>
  </si>
  <si>
    <t>87076</t>
  </si>
  <si>
    <t>300MG CPS DUR 20</t>
  </si>
  <si>
    <t>Escitalopram</t>
  </si>
  <si>
    <t>125183</t>
  </si>
  <si>
    <t>CIPRALEX</t>
  </si>
  <si>
    <t>10MG TBL FLM 56 I</t>
  </si>
  <si>
    <t>EZETIMIB</t>
  </si>
  <si>
    <t>47995</t>
  </si>
  <si>
    <t>EZETROL</t>
  </si>
  <si>
    <t>10MG TBL NOB 30 B</t>
  </si>
  <si>
    <t>FEBUXOSTÁT</t>
  </si>
  <si>
    <t>208439</t>
  </si>
  <si>
    <t>ADENURIC</t>
  </si>
  <si>
    <t>80MG TBL FLM 28 II</t>
  </si>
  <si>
    <t>56811</t>
  </si>
  <si>
    <t>FURORESE 250</t>
  </si>
  <si>
    <t>2785</t>
  </si>
  <si>
    <t>FUROSEMID - SLOVAKOFARMA FORTE</t>
  </si>
  <si>
    <t>250MG TBL NOB 10</t>
  </si>
  <si>
    <t>GABAPENTIN</t>
  </si>
  <si>
    <t>130811</t>
  </si>
  <si>
    <t>GORDIUS</t>
  </si>
  <si>
    <t>300MG CPS DUR 50</t>
  </si>
  <si>
    <t>GLIMEPIRID</t>
  </si>
  <si>
    <t>154056</t>
  </si>
  <si>
    <t>GLIMEPIRID MYLAN</t>
  </si>
  <si>
    <t>118229</t>
  </si>
  <si>
    <t>GLYMEXAN</t>
  </si>
  <si>
    <t>3MG TBL NOB 20</t>
  </si>
  <si>
    <t>51754</t>
  </si>
  <si>
    <t>OLTAR</t>
  </si>
  <si>
    <t>4MG TBL NOB 30</t>
  </si>
  <si>
    <t>47478</t>
  </si>
  <si>
    <t>LORADUR MITE</t>
  </si>
  <si>
    <t>2,5MG/25MG TBL NOB 50</t>
  </si>
  <si>
    <t>200935</t>
  </si>
  <si>
    <t>Indapamid</t>
  </si>
  <si>
    <t>96696</t>
  </si>
  <si>
    <t>2,5MG CPS DUR 30</t>
  </si>
  <si>
    <t>158394</t>
  </si>
  <si>
    <t>CLOPIDOGREL ACCORD</t>
  </si>
  <si>
    <t>75MG TBL FLM 90</t>
  </si>
  <si>
    <t>169252</t>
  </si>
  <si>
    <t>TROMBEX</t>
  </si>
  <si>
    <t>141034</t>
  </si>
  <si>
    <t>75MG TBL FLM 30</t>
  </si>
  <si>
    <t>Kolchicin</t>
  </si>
  <si>
    <t>119697</t>
  </si>
  <si>
    <t>0,5MG TBL OBD 20</t>
  </si>
  <si>
    <t>162858</t>
  </si>
  <si>
    <t>ASPIRIN PROTECT 100</t>
  </si>
  <si>
    <t>100MG TBL ENT 28</t>
  </si>
  <si>
    <t>155780</t>
  </si>
  <si>
    <t>100MG/50MG TBL NOB 20</t>
  </si>
  <si>
    <t>200214</t>
  </si>
  <si>
    <t>100MG TBL NOB 56</t>
  </si>
  <si>
    <t>188847</t>
  </si>
  <si>
    <t>STACYL</t>
  </si>
  <si>
    <t>100MG TBL ENT 56 I</t>
  </si>
  <si>
    <t>188848</t>
  </si>
  <si>
    <t>100MG TBL ENT 60 I</t>
  </si>
  <si>
    <t>200213</t>
  </si>
  <si>
    <t>100MG TBL NOB 1X20</t>
  </si>
  <si>
    <t>Lansoprazol</t>
  </si>
  <si>
    <t>17121</t>
  </si>
  <si>
    <t>LANZUL</t>
  </si>
  <si>
    <t>30MG CPS DUR 28</t>
  </si>
  <si>
    <t>LEVOMEPROMAZIN</t>
  </si>
  <si>
    <t>2429</t>
  </si>
  <si>
    <t>TISERCIN</t>
  </si>
  <si>
    <t>25MG TBL FLM 50</t>
  </si>
  <si>
    <t>LEVOTHYROXIN, SODNÁ SŮL</t>
  </si>
  <si>
    <t>LOSARTAN A DIURETIKA</t>
  </si>
  <si>
    <t>163921</t>
  </si>
  <si>
    <t>LORISTA H</t>
  </si>
  <si>
    <t>144454</t>
  </si>
  <si>
    <t>METFORMIN 500 MG ZENTIVA</t>
  </si>
  <si>
    <t>500MG TBL FLM 60</t>
  </si>
  <si>
    <t>56504</t>
  </si>
  <si>
    <t>SIOFOR 850</t>
  </si>
  <si>
    <t>850MG TBL FLM 60 I</t>
  </si>
  <si>
    <t>100101</t>
  </si>
  <si>
    <t>STADAMET</t>
  </si>
  <si>
    <t>19577</t>
  </si>
  <si>
    <t>STADAMET 1000</t>
  </si>
  <si>
    <t>1000MG TBL FLM 60 I</t>
  </si>
  <si>
    <t>METFORMIN A LINAGLIPTIN</t>
  </si>
  <si>
    <t>185273</t>
  </si>
  <si>
    <t>JENTADUETO</t>
  </si>
  <si>
    <t>2,5MG/850MG TBL FLM 60X1</t>
  </si>
  <si>
    <t>METFORMIN A SITAGLIPTIN</t>
  </si>
  <si>
    <t>500140</t>
  </si>
  <si>
    <t>JANUMET</t>
  </si>
  <si>
    <t>50MG/1000MG TBL FLM 56</t>
  </si>
  <si>
    <t>125516</t>
  </si>
  <si>
    <t>APO-METOPROLOL 50</t>
  </si>
  <si>
    <t>50MG TBL NOB 100</t>
  </si>
  <si>
    <t>49934</t>
  </si>
  <si>
    <t>25MG TBL PRO 30</t>
  </si>
  <si>
    <t>58041</t>
  </si>
  <si>
    <t>200MG TBL PRO 30</t>
  </si>
  <si>
    <t>NAFTIDROFURYL</t>
  </si>
  <si>
    <t>97026</t>
  </si>
  <si>
    <t>ENELBIN 100 RETARD</t>
  </si>
  <si>
    <t>100MG TBL PRO 50</t>
  </si>
  <si>
    <t>53761</t>
  </si>
  <si>
    <t>5MG TBL NOB 28</t>
  </si>
  <si>
    <t>OMEPRAZOL</t>
  </si>
  <si>
    <t>17104</t>
  </si>
  <si>
    <t>LOSEPRAZOL</t>
  </si>
  <si>
    <t>20MG CPS ETD 28</t>
  </si>
  <si>
    <t>157254</t>
  </si>
  <si>
    <t>OMEPRAZOL ACTAVIS</t>
  </si>
  <si>
    <t>20MG CPS ETD 30</t>
  </si>
  <si>
    <t>49113</t>
  </si>
  <si>
    <t>49123</t>
  </si>
  <si>
    <t>PERINDOPRIL A AMLODIPIN</t>
  </si>
  <si>
    <t>124115</t>
  </si>
  <si>
    <t>10MG/5MG TBL NOB 30</t>
  </si>
  <si>
    <t>126031</t>
  </si>
  <si>
    <t>PRENEWEL</t>
  </si>
  <si>
    <t>4MG/1,25MG TBL NOB 30 II</t>
  </si>
  <si>
    <t>Prednison</t>
  </si>
  <si>
    <t>2963</t>
  </si>
  <si>
    <t>PREDNISON 20 LÉČIVA</t>
  </si>
  <si>
    <t>20MG TBL NOB 20</t>
  </si>
  <si>
    <t>PYRIDOSTIGMIN</t>
  </si>
  <si>
    <t>136398</t>
  </si>
  <si>
    <t>MESTINON</t>
  </si>
  <si>
    <t>60MG TBL OBD 150</t>
  </si>
  <si>
    <t>157129</t>
  </si>
  <si>
    <t>10MG TBL ENT 28</t>
  </si>
  <si>
    <t>15866</t>
  </si>
  <si>
    <t>10MG TBL NOB 100</t>
  </si>
  <si>
    <t>16367</t>
  </si>
  <si>
    <t>PIRAMIL</t>
  </si>
  <si>
    <t>5MG TBL NOB 30 I</t>
  </si>
  <si>
    <t>ROSUVASTATIN</t>
  </si>
  <si>
    <t>148068</t>
  </si>
  <si>
    <t>ROSUCARD</t>
  </si>
  <si>
    <t>148074</t>
  </si>
  <si>
    <t>20MG TBL FLM 90</t>
  </si>
  <si>
    <t>195086</t>
  </si>
  <si>
    <t>ROVASYN</t>
  </si>
  <si>
    <t>115714</t>
  </si>
  <si>
    <t>320MG/60MG TBL FLM 50</t>
  </si>
  <si>
    <t>SILYMARIN</t>
  </si>
  <si>
    <t>19570</t>
  </si>
  <si>
    <t>SOTALOL</t>
  </si>
  <si>
    <t>49013</t>
  </si>
  <si>
    <t>SOTAHEXAL 80</t>
  </si>
  <si>
    <t>80MG TBL NOB 50</t>
  </si>
  <si>
    <t>SULTAMICILIN</t>
  </si>
  <si>
    <t>17149</t>
  </si>
  <si>
    <t>375MG TBL FLM 12</t>
  </si>
  <si>
    <t>14499</t>
  </si>
  <si>
    <t>OMNIC TOCAS 0,4</t>
  </si>
  <si>
    <t>0,4MG TBL PRO 30</t>
  </si>
  <si>
    <t>117529</t>
  </si>
  <si>
    <t>TAFLOSIN</t>
  </si>
  <si>
    <t>0,4MG CPS RDR 100</t>
  </si>
  <si>
    <t>TAMSULOSIN A DUTASTERID</t>
  </si>
  <si>
    <t>145988</t>
  </si>
  <si>
    <t>DUODART</t>
  </si>
  <si>
    <t>0,5MG/0,4MG CPS DUR 90</t>
  </si>
  <si>
    <t>169727</t>
  </si>
  <si>
    <t>TEZEO</t>
  </si>
  <si>
    <t>80MG TBL NOB 28</t>
  </si>
  <si>
    <t>167673</t>
  </si>
  <si>
    <t>TOLURA</t>
  </si>
  <si>
    <t>THEOFYLIN</t>
  </si>
  <si>
    <t>76650</t>
  </si>
  <si>
    <t>AFONILUM SR</t>
  </si>
  <si>
    <t>250MG CPS PRO 50</t>
  </si>
  <si>
    <t>TIKAGRELOR</t>
  </si>
  <si>
    <t>167939</t>
  </si>
  <si>
    <t>BRILIQUE</t>
  </si>
  <si>
    <t>90MG TBL FLM 56 KALBLI I</t>
  </si>
  <si>
    <t>125595</t>
  </si>
  <si>
    <t>160MG TBL FLM 28</t>
  </si>
  <si>
    <t>192341</t>
  </si>
  <si>
    <t>WARFARIN PMCS</t>
  </si>
  <si>
    <t>5MG TBL NOB 50 I</t>
  </si>
  <si>
    <t>ZOLPIDEM</t>
  </si>
  <si>
    <t>16285</t>
  </si>
  <si>
    <t>STILNOX</t>
  </si>
  <si>
    <t>10MG TBL FLM 10</t>
  </si>
  <si>
    <t>190958</t>
  </si>
  <si>
    <t>5MG/1,25MG/5MG TBL FLM 30</t>
  </si>
  <si>
    <t>PERINDOPRIL A BISOPROLOL</t>
  </si>
  <si>
    <t>213255</t>
  </si>
  <si>
    <t>COSYREL</t>
  </si>
  <si>
    <t>5MG/5MG TBL FLM 30 I</t>
  </si>
  <si>
    <t>ACEBUTOLOL</t>
  </si>
  <si>
    <t>80058</t>
  </si>
  <si>
    <t>SECTRAL</t>
  </si>
  <si>
    <t>400MG TBL FLM 30</t>
  </si>
  <si>
    <t>107868</t>
  </si>
  <si>
    <t>Alprazolam</t>
  </si>
  <si>
    <t>98932</t>
  </si>
  <si>
    <t>SEDACORON</t>
  </si>
  <si>
    <t>132811</t>
  </si>
  <si>
    <t>19594</t>
  </si>
  <si>
    <t>TORVACARD 40</t>
  </si>
  <si>
    <t>40MG TBL FLM 30 BLI AL</t>
  </si>
  <si>
    <t>147078</t>
  </si>
  <si>
    <t>APO-ATORVASTATIN</t>
  </si>
  <si>
    <t>40MG TBL FLM 28</t>
  </si>
  <si>
    <t>BUDESONID</t>
  </si>
  <si>
    <t>218110</t>
  </si>
  <si>
    <t>MIFLONID BREEZHALER</t>
  </si>
  <si>
    <t>400MCG INH PLV CPS DUR 60</t>
  </si>
  <si>
    <t>Cilazapril a diuretika</t>
  </si>
  <si>
    <t>14933</t>
  </si>
  <si>
    <t>INHIBACE PLUS</t>
  </si>
  <si>
    <t>5MG/12,5MG TBL FLM 28</t>
  </si>
  <si>
    <t>CIPROFLOXACIN</t>
  </si>
  <si>
    <t>15658</t>
  </si>
  <si>
    <t>500MG TBL FLM 10</t>
  </si>
  <si>
    <t>CITALOPRAM</t>
  </si>
  <si>
    <t>132523</t>
  </si>
  <si>
    <t>200875</t>
  </si>
  <si>
    <t>CITALOPRAM +PHARMA</t>
  </si>
  <si>
    <t>DIOSMIN, KOMBINACE</t>
  </si>
  <si>
    <t>132659</t>
  </si>
  <si>
    <t>500MG TBL FLM 30</t>
  </si>
  <si>
    <t>FLUOXETIN</t>
  </si>
  <si>
    <t>98702</t>
  </si>
  <si>
    <t>DEPREX LÉČIVA</t>
  </si>
  <si>
    <t>20MG CPS DUR 10</t>
  </si>
  <si>
    <t>98218</t>
  </si>
  <si>
    <t>40MG TBL NOB 20</t>
  </si>
  <si>
    <t>47476</t>
  </si>
  <si>
    <t>LORADUR</t>
  </si>
  <si>
    <t>5MG/50MG TBL NOB 50</t>
  </si>
  <si>
    <t>47477</t>
  </si>
  <si>
    <t>2,5MG/25MG TBL NOB 20</t>
  </si>
  <si>
    <t>Ipratropium-bromid</t>
  </si>
  <si>
    <t>32992</t>
  </si>
  <si>
    <t>0,020MG/DÁV INH SOL PSS 200DÁV</t>
  </si>
  <si>
    <t>87680</t>
  </si>
  <si>
    <t>400MG TBL NOB 10</t>
  </si>
  <si>
    <t>KYSELINA LISTOVÁ</t>
  </si>
  <si>
    <t>76064</t>
  </si>
  <si>
    <t>ACIDUM FOLICUM LÉČIVA</t>
  </si>
  <si>
    <t>10MG TBL OBD 30</t>
  </si>
  <si>
    <t>LETROZOL</t>
  </si>
  <si>
    <t>188675</t>
  </si>
  <si>
    <t>LIKARDA</t>
  </si>
  <si>
    <t>LEVOCETIRIZIN</t>
  </si>
  <si>
    <t>145173</t>
  </si>
  <si>
    <t>ZENARO</t>
  </si>
  <si>
    <t>5MG TBL FLM 28 I</t>
  </si>
  <si>
    <t>187424</t>
  </si>
  <si>
    <t>50MCG TBL NOB 50 II</t>
  </si>
  <si>
    <t>144450</t>
  </si>
  <si>
    <t>METFORMIN 850 MG ZENTIVA</t>
  </si>
  <si>
    <t>850MG TBL FLM 60</t>
  </si>
  <si>
    <t>191925</t>
  </si>
  <si>
    <t>1000MG TBL FLM 20X30</t>
  </si>
  <si>
    <t>METFORMIN A VILDAGLIPTIN</t>
  </si>
  <si>
    <t>29739</t>
  </si>
  <si>
    <t>EUCREAS</t>
  </si>
  <si>
    <t>50MG/1000MG TBL FLM 30 I</t>
  </si>
  <si>
    <t>13778</t>
  </si>
  <si>
    <t>46981</t>
  </si>
  <si>
    <t>BETALOC SR</t>
  </si>
  <si>
    <t>49937</t>
  </si>
  <si>
    <t>50MG TBL PRO 28</t>
  </si>
  <si>
    <t>MULTIENZYMOVÉ PŘÍPRAVKY (LIPÁZA, PROTEÁZA APOD.)</t>
  </si>
  <si>
    <t>192390</t>
  </si>
  <si>
    <t>6000U TBL ENT 60</t>
  </si>
  <si>
    <t>19000IU/ML INJ SOL ISP 10X0,8M</t>
  </si>
  <si>
    <t>215604</t>
  </si>
  <si>
    <t>20MG CPS ETD 14</t>
  </si>
  <si>
    <t>49112</t>
  </si>
  <si>
    <t>20MG TBL ENT 14 I</t>
  </si>
  <si>
    <t>180676</t>
  </si>
  <si>
    <t>40MG TBL ENT 30 I</t>
  </si>
  <si>
    <t>124129</t>
  </si>
  <si>
    <t>10MG/10MG TBL NOB 30</t>
  </si>
  <si>
    <t>148076</t>
  </si>
  <si>
    <t>97402</t>
  </si>
  <si>
    <t>SIMVASTATIN</t>
  </si>
  <si>
    <t>198662</t>
  </si>
  <si>
    <t>SIMGAL</t>
  </si>
  <si>
    <t>132708</t>
  </si>
  <si>
    <t>167666</t>
  </si>
  <si>
    <t>40MG TBL NOB 28</t>
  </si>
  <si>
    <t>167672</t>
  </si>
  <si>
    <t>80MG TBL NOB 14</t>
  </si>
  <si>
    <t>TELMISARTAN A AMLODIPIN</t>
  </si>
  <si>
    <t>167852</t>
  </si>
  <si>
    <t>TWYNSTA</t>
  </si>
  <si>
    <t>80MG/5MG TBL NOB 28</t>
  </si>
  <si>
    <t>167860</t>
  </si>
  <si>
    <t>80MG/10MG TBL NOB 30X1</t>
  </si>
  <si>
    <t>TELMISARTAN A DIURETIKA</t>
  </si>
  <si>
    <t>26578</t>
  </si>
  <si>
    <t>MICARDISPLUS</t>
  </si>
  <si>
    <t>80MG/12,5MG TBL NOB 28</t>
  </si>
  <si>
    <t>44305</t>
  </si>
  <si>
    <t>200MG CPS PRO 50</t>
  </si>
  <si>
    <t>TRANDOLAPRIL</t>
  </si>
  <si>
    <t>215914</t>
  </si>
  <si>
    <t>GOPTEN</t>
  </si>
  <si>
    <t>2MG CPS DUR 28</t>
  </si>
  <si>
    <t>83270</t>
  </si>
  <si>
    <t>146950</t>
  </si>
  <si>
    <t>BLESSIN</t>
  </si>
  <si>
    <t>192339</t>
  </si>
  <si>
    <t>2MG TBL NOB 50 I</t>
  </si>
  <si>
    <t>APIXABAN</t>
  </si>
  <si>
    <t>193744</t>
  </si>
  <si>
    <t>5MG TBL FLM 56</t>
  </si>
  <si>
    <t>193742</t>
  </si>
  <si>
    <t>5MG TBL FLM 14</t>
  </si>
  <si>
    <t>INDAKATEROL A GLYCOPYRRONIUM-BROMID</t>
  </si>
  <si>
    <t>194361</t>
  </si>
  <si>
    <t>ULTIBRO BREEZHALER</t>
  </si>
  <si>
    <t>85MCG/43MCG INH PLV CPS DUR 30</t>
  </si>
  <si>
    <t>TRAMADOL A PARACETAMOL</t>
  </si>
  <si>
    <t>201609</t>
  </si>
  <si>
    <t>163110</t>
  </si>
  <si>
    <t>ZOREM</t>
  </si>
  <si>
    <t>DIAZEPAM</t>
  </si>
  <si>
    <t>2478</t>
  </si>
  <si>
    <t>10MG TBL NOB 20(2X10)</t>
  </si>
  <si>
    <t>HOŘČÍK (RŮZNÉ SOLE V KOMBINACI)</t>
  </si>
  <si>
    <t>66555</t>
  </si>
  <si>
    <t>365MG POR GRA SOL SCC 30</t>
  </si>
  <si>
    <t>Síran železnatý</t>
  </si>
  <si>
    <t>14711</t>
  </si>
  <si>
    <t>TARDYFERON</t>
  </si>
  <si>
    <t>80MG TBL RET 30 I</t>
  </si>
  <si>
    <t>193884</t>
  </si>
  <si>
    <t>TOLUCOMBI</t>
  </si>
  <si>
    <t>80MG/12,5MG TBL NOB 28 II</t>
  </si>
  <si>
    <t>VÁPNÍK, KOMBINACE S VITAMINEM D A/NEBO JINÝMI LÉČIVY</t>
  </si>
  <si>
    <t>164888</t>
  </si>
  <si>
    <t>CALTRATE 600 MG/400 IU D3 POTAHOVANÁ TABLETA</t>
  </si>
  <si>
    <t>600MG/400IU TBL FLM 90</t>
  </si>
  <si>
    <t>193745</t>
  </si>
  <si>
    <t>5MG TBL FLM 60</t>
  </si>
  <si>
    <t>49910</t>
  </si>
  <si>
    <t>20MG TBL FLM 98</t>
  </si>
  <si>
    <t>190976</t>
  </si>
  <si>
    <t>10MG/2,5MG/10MG TBL FLM 100</t>
  </si>
  <si>
    <t>23962</t>
  </si>
  <si>
    <t>AMPRILAN 5</t>
  </si>
  <si>
    <t>26554</t>
  </si>
  <si>
    <t>57339</t>
  </si>
  <si>
    <t>FLUKONAZOL</t>
  </si>
  <si>
    <t>191530</t>
  </si>
  <si>
    <t>100MG CPS DUR 7 II</t>
  </si>
  <si>
    <t>25979</t>
  </si>
  <si>
    <t>7,5MG TBL FLM 28 KALBLI</t>
  </si>
  <si>
    <t>21856</t>
  </si>
  <si>
    <t>CORYOL</t>
  </si>
  <si>
    <t>3,125MG TBL NOB 30</t>
  </si>
  <si>
    <t>193874</t>
  </si>
  <si>
    <t>40MG/12,5MG TBL NOB 28 II</t>
  </si>
  <si>
    <t>192342</t>
  </si>
  <si>
    <t>5MG TBL NOB 100 I</t>
  </si>
  <si>
    <t>193747</t>
  </si>
  <si>
    <t>5MG TBL FLM 168</t>
  </si>
  <si>
    <t>193748</t>
  </si>
  <si>
    <t>5MG TBL FLM 200</t>
  </si>
  <si>
    <t>13254</t>
  </si>
  <si>
    <t>CORSIM 20</t>
  </si>
  <si>
    <t>47514</t>
  </si>
  <si>
    <t>CALCICHEW D3</t>
  </si>
  <si>
    <t>500MG/200IU TBL MND 20</t>
  </si>
  <si>
    <t>119773</t>
  </si>
  <si>
    <t>90957</t>
  </si>
  <si>
    <t>XANAX</t>
  </si>
  <si>
    <t>ATORVASTATIN A AMLODIPIN</t>
  </si>
  <si>
    <t>30550</t>
  </si>
  <si>
    <t>CADUET</t>
  </si>
  <si>
    <t>10MG/10MG TBL FLM 90</t>
  </si>
  <si>
    <t>168373</t>
  </si>
  <si>
    <t>150MG CPS DUR 60X1 I</t>
  </si>
  <si>
    <t>29328</t>
  </si>
  <si>
    <t>110MG CPS DUR 60X1 I</t>
  </si>
  <si>
    <t>75631</t>
  </si>
  <si>
    <t>DILTIAZEM</t>
  </si>
  <si>
    <t>94314</t>
  </si>
  <si>
    <t>DIACORDIN 90 RETARD</t>
  </si>
  <si>
    <t>90MG TBL PRO 30</t>
  </si>
  <si>
    <t>132908</t>
  </si>
  <si>
    <t>500MG TBL FLM 120</t>
  </si>
  <si>
    <t>DRASLÍK</t>
  </si>
  <si>
    <t>88356</t>
  </si>
  <si>
    <t>0,175G/0,175G TBL NOB 100</t>
  </si>
  <si>
    <t>199680</t>
  </si>
  <si>
    <t>300MG CPS DUR 60</t>
  </si>
  <si>
    <t>56805</t>
  </si>
  <si>
    <t>FURORESE 40</t>
  </si>
  <si>
    <t>40MG TBL NOB 100</t>
  </si>
  <si>
    <t>56809</t>
  </si>
  <si>
    <t>FURORESE 125</t>
  </si>
  <si>
    <t>125MG TBL NOB 100</t>
  </si>
  <si>
    <t>215978</t>
  </si>
  <si>
    <t>HYDROCHLOROTHIAZID</t>
  </si>
  <si>
    <t>168</t>
  </si>
  <si>
    <t>HYDROCHLOROTHIAZID LÉČIVA</t>
  </si>
  <si>
    <t>125524</t>
  </si>
  <si>
    <t>APO-AMILZIDE 5/50 MG</t>
  </si>
  <si>
    <t>5MG/50MG TBL NOB 100</t>
  </si>
  <si>
    <t>151949</t>
  </si>
  <si>
    <t>2,5MG CPS DUR 100</t>
  </si>
  <si>
    <t>76402</t>
  </si>
  <si>
    <t>SORBIMON</t>
  </si>
  <si>
    <t>20MG TBL NOB 100</t>
  </si>
  <si>
    <t>25969</t>
  </si>
  <si>
    <t>5MG TBL FLM 56 KALBLI</t>
  </si>
  <si>
    <t>102612</t>
  </si>
  <si>
    <t>CARVESAN 25</t>
  </si>
  <si>
    <t>KLARITHROMYCIN</t>
  </si>
  <si>
    <t>53189</t>
  </si>
  <si>
    <t>KLACID SR</t>
  </si>
  <si>
    <t>500MG TBL RET 7</t>
  </si>
  <si>
    <t>216186</t>
  </si>
  <si>
    <t>500MG TBL RET 14</t>
  </si>
  <si>
    <t>KLENBUTEROL</t>
  </si>
  <si>
    <t>55449</t>
  </si>
  <si>
    <t>SPIROPENT</t>
  </si>
  <si>
    <t>5MCG/5ML SIR 1X100ML</t>
  </si>
  <si>
    <t>124346</t>
  </si>
  <si>
    <t>5MG TBL FLM 90 I</t>
  </si>
  <si>
    <t>Losartan</t>
  </si>
  <si>
    <t>114067</t>
  </si>
  <si>
    <t>LOZAP 50 ZENTIVA</t>
  </si>
  <si>
    <t>50MG TBL FLM 90 II</t>
  </si>
  <si>
    <t>13897</t>
  </si>
  <si>
    <t>LOZAP 100 ZENTIVA</t>
  </si>
  <si>
    <t>100MG TBL FLM 90 AL</t>
  </si>
  <si>
    <t>58042</t>
  </si>
  <si>
    <t>200MG TBL PRO 100</t>
  </si>
  <si>
    <t>METRONIDAZOL</t>
  </si>
  <si>
    <t>2427</t>
  </si>
  <si>
    <t>ENTIZOL</t>
  </si>
  <si>
    <t>250MG TBL NOB 20</t>
  </si>
  <si>
    <t>MUPIROCIN</t>
  </si>
  <si>
    <t>90778</t>
  </si>
  <si>
    <t>BACTROBAN</t>
  </si>
  <si>
    <t>20MG/G UNG 15G</t>
  </si>
  <si>
    <t>NIMESULID</t>
  </si>
  <si>
    <t>12894</t>
  </si>
  <si>
    <t>AULIN</t>
  </si>
  <si>
    <t>100MG POR GRA SUS 15 I</t>
  </si>
  <si>
    <t>111900</t>
  </si>
  <si>
    <t>111904</t>
  </si>
  <si>
    <t>Nitrofurantoin</t>
  </si>
  <si>
    <t>207280</t>
  </si>
  <si>
    <t>FUROLIN</t>
  </si>
  <si>
    <t>25366</t>
  </si>
  <si>
    <t>20MG CPS ETD 90</t>
  </si>
  <si>
    <t>Pentoxifylin</t>
  </si>
  <si>
    <t>155873</t>
  </si>
  <si>
    <t>400MG TBL RET 100</t>
  </si>
  <si>
    <t>101233</t>
  </si>
  <si>
    <t>120810</t>
  </si>
  <si>
    <t>APO-PERINDO</t>
  </si>
  <si>
    <t>8MG TBL NOB 100</t>
  </si>
  <si>
    <t>192580</t>
  </si>
  <si>
    <t>APO-RABEPRAZOL</t>
  </si>
  <si>
    <t>125641</t>
  </si>
  <si>
    <t>TENAXUM</t>
  </si>
  <si>
    <t>1MG TBL NOB 90</t>
  </si>
  <si>
    <t>168904</t>
  </si>
  <si>
    <t>20MG TBL FLM 98 II</t>
  </si>
  <si>
    <t>Salbutamol</t>
  </si>
  <si>
    <t>125077</t>
  </si>
  <si>
    <t>APO-SIMVA 10</t>
  </si>
  <si>
    <t>10MG TBL FLM 100</t>
  </si>
  <si>
    <t>167859</t>
  </si>
  <si>
    <t>80MG/10MG TBL NOB 28</t>
  </si>
  <si>
    <t>167838</t>
  </si>
  <si>
    <t>40MG/5MG TBL NOB 28</t>
  </si>
  <si>
    <t>29679</t>
  </si>
  <si>
    <t>80MG/12,5MG TBL NOB 90X1</t>
  </si>
  <si>
    <t>193894</t>
  </si>
  <si>
    <t>80MG/25MG TBL NOB 28 II</t>
  </si>
  <si>
    <t>TRIMETAZIDIN</t>
  </si>
  <si>
    <t>32917</t>
  </si>
  <si>
    <t>PREDUCTAL MR</t>
  </si>
  <si>
    <t>35MG TBL RET 60</t>
  </si>
  <si>
    <t>VERAPAMIL</t>
  </si>
  <si>
    <t>54034</t>
  </si>
  <si>
    <t>VERAPAMIL AL 240 RETARD</t>
  </si>
  <si>
    <t>240MG TBL RET 100</t>
  </si>
  <si>
    <t>193746</t>
  </si>
  <si>
    <t>5MG TBL FLM 100X1</t>
  </si>
  <si>
    <t>Atorvastatin, amlodipin a perindopril</t>
  </si>
  <si>
    <t>206001</t>
  </si>
  <si>
    <t>LIPERTANCE</t>
  </si>
  <si>
    <t>20MG/10MG/10MG TBL FLM 30 I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</si>
  <si>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</si>
  <si>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</si>
  <si>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</si>
  <si>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</si>
  <si>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</si>
  <si>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</si>
  <si>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</si>
  <si>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</si>
  <si>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</si>
  <si>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</si>
  <si>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</si>
  <si>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</si>
  <si>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</si>
  <si>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Aciklovir</t>
  </si>
  <si>
    <t>13704</t>
  </si>
  <si>
    <t>ZOVIRAX</t>
  </si>
  <si>
    <t>400MG TBL NOB 70</t>
  </si>
  <si>
    <t>155941</t>
  </si>
  <si>
    <t>50MG/G CRM 5G</t>
  </si>
  <si>
    <t>AMIDY, KOMBINACE</t>
  </si>
  <si>
    <t>1681</t>
  </si>
  <si>
    <t>EMLA</t>
  </si>
  <si>
    <t>25MG/G+25MG/G CRM 1X30G</t>
  </si>
  <si>
    <t>ANTITUSIKA A EXPEKTORANCIA</t>
  </si>
  <si>
    <t>115364</t>
  </si>
  <si>
    <t>STOPTUSSIN</t>
  </si>
  <si>
    <t>0,8MG/ML+20MG/ML SIR 100ML</t>
  </si>
  <si>
    <t>DESLORATADIN</t>
  </si>
  <si>
    <t>28837</t>
  </si>
  <si>
    <t>AERIUS</t>
  </si>
  <si>
    <t>0,5MG/ML POR SOL 60ML+LŽIČKA</t>
  </si>
  <si>
    <t>ENALAPRIL</t>
  </si>
  <si>
    <t>59642</t>
  </si>
  <si>
    <t>ENAP</t>
  </si>
  <si>
    <t>FENOBARBITAL</t>
  </si>
  <si>
    <t>68578</t>
  </si>
  <si>
    <t>PHENAEMALETTEN</t>
  </si>
  <si>
    <t>15MG TBL NOB 50 I</t>
  </si>
  <si>
    <t>203216</t>
  </si>
  <si>
    <t>15MG TBL NOB 50 II</t>
  </si>
  <si>
    <t>ANALGETIKA A ANESTETIKA, KOMBINACE</t>
  </si>
  <si>
    <t>107143</t>
  </si>
  <si>
    <t>40MG/G+10MG/G AUR GTT SOL 16G</t>
  </si>
  <si>
    <t>15653</t>
  </si>
  <si>
    <t>CIPLOX 250</t>
  </si>
  <si>
    <t>250MG TBL FLM 10</t>
  </si>
  <si>
    <t>Jiná antibiotika pro lokální aplikaci</t>
  </si>
  <si>
    <t>201970</t>
  </si>
  <si>
    <t>33000IU/2500IU DRM PLV SOL 1</t>
  </si>
  <si>
    <t>162012</t>
  </si>
  <si>
    <t>10MG/2,5MG TBL FLM 90</t>
  </si>
  <si>
    <t>166471</t>
  </si>
  <si>
    <t>ATORIS 30</t>
  </si>
  <si>
    <t>30MG TBL FLM 60</t>
  </si>
  <si>
    <t>Cefuroxim</t>
  </si>
  <si>
    <t>47728</t>
  </si>
  <si>
    <t>ZINNAT</t>
  </si>
  <si>
    <t>500MG TBL FLM 14</t>
  </si>
  <si>
    <t>DEXAMETHASON A ANTIINFEKTIVA</t>
  </si>
  <si>
    <t>180988</t>
  </si>
  <si>
    <t>GENTADEX</t>
  </si>
  <si>
    <t>5MG/ML+1MG/ML OPH GTT SOL 1X5M</t>
  </si>
  <si>
    <t>14075</t>
  </si>
  <si>
    <t>132632</t>
  </si>
  <si>
    <t>132634</t>
  </si>
  <si>
    <t>1066</t>
  </si>
  <si>
    <t>250IU/G+5,2MG/G UNG 10G</t>
  </si>
  <si>
    <t>KETOPROFEN</t>
  </si>
  <si>
    <t>16287</t>
  </si>
  <si>
    <t>FASTUM</t>
  </si>
  <si>
    <t>25MG/G GEL 100G</t>
  </si>
  <si>
    <t>84114</t>
  </si>
  <si>
    <t>25MG/G GEL 50G</t>
  </si>
  <si>
    <t>137177</t>
  </si>
  <si>
    <t>5MG TBL FLM 90 II</t>
  </si>
  <si>
    <t>12892</t>
  </si>
  <si>
    <t>PARACETAMOL</t>
  </si>
  <si>
    <t>59092</t>
  </si>
  <si>
    <t>500MG TBL NOB 20</t>
  </si>
  <si>
    <t>Pseudoefedrin, kombinace</t>
  </si>
  <si>
    <t>216102</t>
  </si>
  <si>
    <t>5MG/120MG TBL PRO 7 II</t>
  </si>
  <si>
    <t>Ranitidin</t>
  </si>
  <si>
    <t>91280</t>
  </si>
  <si>
    <t>RANITAL</t>
  </si>
  <si>
    <t>150MG TBL FLM 30</t>
  </si>
  <si>
    <t>Sildenafil</t>
  </si>
  <si>
    <t>167009</t>
  </si>
  <si>
    <t>SILDENAFIL TEVA</t>
  </si>
  <si>
    <t>50MG TBL FLM 4</t>
  </si>
  <si>
    <t>76762</t>
  </si>
  <si>
    <t>SILYMARIN AL 50</t>
  </si>
  <si>
    <t>50MG TBL OBD 30</t>
  </si>
  <si>
    <t>SODNÁ SŮL METAMIZOLU</t>
  </si>
  <si>
    <t>TIAPRID</t>
  </si>
  <si>
    <t>48578</t>
  </si>
  <si>
    <t>17926</t>
  </si>
  <si>
    <t>37,5MG/325MG TBL FLM 30</t>
  </si>
  <si>
    <t>FLUVASTATIN</t>
  </si>
  <si>
    <t>16055</t>
  </si>
  <si>
    <t>LESCOL XL</t>
  </si>
  <si>
    <t>80MG TBL PRO 4X7</t>
  </si>
  <si>
    <t>Midazolam</t>
  </si>
  <si>
    <t>15013</t>
  </si>
  <si>
    <t>DORMICUM</t>
  </si>
  <si>
    <t>7,5MG TBL FLM 10X1</t>
  </si>
  <si>
    <t>159304</t>
  </si>
  <si>
    <t>TANYZ ERAS</t>
  </si>
  <si>
    <t>0,4MG TBL PRO 50 I</t>
  </si>
  <si>
    <t>6618</t>
  </si>
  <si>
    <t>NEUROL 0,5</t>
  </si>
  <si>
    <t>0,5MG TBL NOB 30</t>
  </si>
  <si>
    <t>163114</t>
  </si>
  <si>
    <t>163112</t>
  </si>
  <si>
    <t>163111</t>
  </si>
  <si>
    <t>ANTIAGREGANCIA KROMĚ HEPARINU, KOMBINACE</t>
  </si>
  <si>
    <t>167508</t>
  </si>
  <si>
    <t>DUOPLAVIN</t>
  </si>
  <si>
    <t>75MG/100MG TBL FLM 28</t>
  </si>
  <si>
    <t>93015</t>
  </si>
  <si>
    <t>101172</t>
  </si>
  <si>
    <t>5MG/10MG TBL FLM 90</t>
  </si>
  <si>
    <t>30530</t>
  </si>
  <si>
    <t>101171</t>
  </si>
  <si>
    <t>AZITHROMYCIN</t>
  </si>
  <si>
    <t>45010</t>
  </si>
  <si>
    <t>AZITROMYCIN SANDOZ</t>
  </si>
  <si>
    <t>500MG TBL FLM 3</t>
  </si>
  <si>
    <t>139479</t>
  </si>
  <si>
    <t>BETAMED</t>
  </si>
  <si>
    <t>3822</t>
  </si>
  <si>
    <t>5MG TBL FLM 28</t>
  </si>
  <si>
    <t>Bromazepam</t>
  </si>
  <si>
    <t>88219</t>
  </si>
  <si>
    <t>132601</t>
  </si>
  <si>
    <t>Celiprolol</t>
  </si>
  <si>
    <t>163143</t>
  </si>
  <si>
    <t>TENOLOC 200</t>
  </si>
  <si>
    <t>200MG TBL FLM 30</t>
  </si>
  <si>
    <t>CILAZAPRIL</t>
  </si>
  <si>
    <t>125441</t>
  </si>
  <si>
    <t>INHIBACE</t>
  </si>
  <si>
    <t>5MG TBL FLM 100</t>
  </si>
  <si>
    <t>168838</t>
  </si>
  <si>
    <t>DASSELTA</t>
  </si>
  <si>
    <t>28812</t>
  </si>
  <si>
    <t>5MG POR TBL DIS 90</t>
  </si>
  <si>
    <t>183804</t>
  </si>
  <si>
    <t>DESLORATADIN APOTEX</t>
  </si>
  <si>
    <t>5MG TBL FLM 50 II</t>
  </si>
  <si>
    <t>119672</t>
  </si>
  <si>
    <t>DICLOFENAC DUO PHARMASWISS</t>
  </si>
  <si>
    <t>75MG CPS RDR 30 I</t>
  </si>
  <si>
    <t>201992</t>
  </si>
  <si>
    <t>185435</t>
  </si>
  <si>
    <t>DOXAZOSIN</t>
  </si>
  <si>
    <t>107794</t>
  </si>
  <si>
    <t>ZOXON 4</t>
  </si>
  <si>
    <t>4MG TBL NOB 90</t>
  </si>
  <si>
    <t>47997</t>
  </si>
  <si>
    <t>10MG TBL NOB 98 B</t>
  </si>
  <si>
    <t>Fenofibrát</t>
  </si>
  <si>
    <t>11014</t>
  </si>
  <si>
    <t>LIPANTHYL 267 M</t>
  </si>
  <si>
    <t>267MG CPS DUR 90</t>
  </si>
  <si>
    <t>88488</t>
  </si>
  <si>
    <t>LIPANTHYL S</t>
  </si>
  <si>
    <t>215MG TBL FLM 100</t>
  </si>
  <si>
    <t>207094</t>
  </si>
  <si>
    <t>Fentermin</t>
  </si>
  <si>
    <t>97374</t>
  </si>
  <si>
    <t>ADIPEX RETARD</t>
  </si>
  <si>
    <t>15MG CPS RML 100</t>
  </si>
  <si>
    <t>97375</t>
  </si>
  <si>
    <t>15MG CPS RML 30</t>
  </si>
  <si>
    <t>GLIKLAZID</t>
  </si>
  <si>
    <t>18390</t>
  </si>
  <si>
    <t>DIAPREL MR</t>
  </si>
  <si>
    <t>30MG TBL RET 120</t>
  </si>
  <si>
    <t>147113</t>
  </si>
  <si>
    <t>GLICLAZID MYLAN</t>
  </si>
  <si>
    <t>30MG TBL RET 60</t>
  </si>
  <si>
    <t>Hydrokortison</t>
  </si>
  <si>
    <t>858</t>
  </si>
  <si>
    <t>HYDROCORTISON LÉČIVA</t>
  </si>
  <si>
    <t>10MG/G UNG 10G</t>
  </si>
  <si>
    <t>HYDROKORTISON A ANTIBIOTIKA</t>
  </si>
  <si>
    <t>41515</t>
  </si>
  <si>
    <t>PIMAFUCORT</t>
  </si>
  <si>
    <t>10MG/G+10MG/G+3,5MG/G CRM 15G</t>
  </si>
  <si>
    <t>164344</t>
  </si>
  <si>
    <t>53853</t>
  </si>
  <si>
    <t>Klobetasol</t>
  </si>
  <si>
    <t>179193</t>
  </si>
  <si>
    <t>CLARELUX</t>
  </si>
  <si>
    <t>500MCG/G DRM SPM 100G</t>
  </si>
  <si>
    <t>188850</t>
  </si>
  <si>
    <t>100MG TBL ENT 100 I</t>
  </si>
  <si>
    <t>KYSELINA URSODEOXYCHOLOVÁ</t>
  </si>
  <si>
    <t>13808</t>
  </si>
  <si>
    <t>URSOSAN</t>
  </si>
  <si>
    <t>250MG CPS DUR 100</t>
  </si>
  <si>
    <t>125753</t>
  </si>
  <si>
    <t>300MG CPS DUR 100</t>
  </si>
  <si>
    <t>LINAGLIPTIN</t>
  </si>
  <si>
    <t>168451</t>
  </si>
  <si>
    <t>TRAJENTA</t>
  </si>
  <si>
    <t>5MG TBL FLM 90X1</t>
  </si>
  <si>
    <t>LISINOPRIL</t>
  </si>
  <si>
    <t>11006</t>
  </si>
  <si>
    <t>DIROTON</t>
  </si>
  <si>
    <t>LISINOPRIL A AMLODIPIN</t>
  </si>
  <si>
    <t>144795</t>
  </si>
  <si>
    <t>AMESOS</t>
  </si>
  <si>
    <t>20MG/10MG TBL NOB 90</t>
  </si>
  <si>
    <t>13894</t>
  </si>
  <si>
    <t>50MG TBL FLM 90 I</t>
  </si>
  <si>
    <t>32673</t>
  </si>
  <si>
    <t>METOPROLOL AL 200 RETARD</t>
  </si>
  <si>
    <t>200MG TBL PRO 50</t>
  </si>
  <si>
    <t>46980</t>
  </si>
  <si>
    <t>MOMETASON</t>
  </si>
  <si>
    <t>170760</t>
  </si>
  <si>
    <t>MOMMOX</t>
  </si>
  <si>
    <t>0,05MG/DÁV NAS SPR SUS 140DÁV</t>
  </si>
  <si>
    <t>MOXONIDIN</t>
  </si>
  <si>
    <t>16913</t>
  </si>
  <si>
    <t>MOXOSTAD</t>
  </si>
  <si>
    <t>0,2MG TBL FLM 30</t>
  </si>
  <si>
    <t>16926</t>
  </si>
  <si>
    <t>0,3MG TBL FLM 100</t>
  </si>
  <si>
    <t>199349</t>
  </si>
  <si>
    <t>CYNT 0,4</t>
  </si>
  <si>
    <t>0,4MG TBL FLM 98</t>
  </si>
  <si>
    <t>66015</t>
  </si>
  <si>
    <t>NATAMYCIN</t>
  </si>
  <si>
    <t>211845</t>
  </si>
  <si>
    <t>PIMAFUCIN</t>
  </si>
  <si>
    <t>20MG/G CRM 30G</t>
  </si>
  <si>
    <t>12895</t>
  </si>
  <si>
    <t>100MG POR GRA SUS 30 I</t>
  </si>
  <si>
    <t>17187</t>
  </si>
  <si>
    <t>NIMESIL</t>
  </si>
  <si>
    <t>100MG POR GRA SUS 30</t>
  </si>
  <si>
    <t>115318</t>
  </si>
  <si>
    <t>215606</t>
  </si>
  <si>
    <t>119688</t>
  </si>
  <si>
    <t>49115</t>
  </si>
  <si>
    <t>180658</t>
  </si>
  <si>
    <t>40MG TBL ENT 100 H</t>
  </si>
  <si>
    <t>97698</t>
  </si>
  <si>
    <t>PENTOMER RETARD</t>
  </si>
  <si>
    <t>400MG TBL PRO 20</t>
  </si>
  <si>
    <t>124093</t>
  </si>
  <si>
    <t>5MG/5MG TBL NOB 120</t>
  </si>
  <si>
    <t>124135</t>
  </si>
  <si>
    <t>10MG/10MG TBL NOB 120</t>
  </si>
  <si>
    <t>124121</t>
  </si>
  <si>
    <t>10MG/5MG TBL NOB 120</t>
  </si>
  <si>
    <t>PIKOSÍRAN SODNÝ, KOMBINACE</t>
  </si>
  <si>
    <t>160806</t>
  </si>
  <si>
    <t>PICOPREP</t>
  </si>
  <si>
    <t>10MG/3,5G/12G POR PLV SOL 2</t>
  </si>
  <si>
    <t>PREDNISOLON A ANTISEPTIKA</t>
  </si>
  <si>
    <t>16467</t>
  </si>
  <si>
    <t>IMACORT</t>
  </si>
  <si>
    <t>10MG/G+2,5MG/G+5MG/G CRM 20G</t>
  </si>
  <si>
    <t>269</t>
  </si>
  <si>
    <t>PREDNISON 5 LÉČIVA</t>
  </si>
  <si>
    <t>5MG TBL NOB 20</t>
  </si>
  <si>
    <t>157141</t>
  </si>
  <si>
    <t>20MG TBL ENT 56</t>
  </si>
  <si>
    <t>56983</t>
  </si>
  <si>
    <t>23969</t>
  </si>
  <si>
    <t>AMPRILAN 10</t>
  </si>
  <si>
    <t>10MG TBL NOB 90</t>
  </si>
  <si>
    <t>148070</t>
  </si>
  <si>
    <t>SERTRALIN</t>
  </si>
  <si>
    <t>53950</t>
  </si>
  <si>
    <t>ZOLOFT</t>
  </si>
  <si>
    <t>50MG TBL FLM 28</t>
  </si>
  <si>
    <t>149958</t>
  </si>
  <si>
    <t>SILDENAFIL ACTAVIS</t>
  </si>
  <si>
    <t>100MG TBL FLM 8</t>
  </si>
  <si>
    <t>143428</t>
  </si>
  <si>
    <t>SILDENAFIL SANDOZ</t>
  </si>
  <si>
    <t>100MG TBL NOB 8</t>
  </si>
  <si>
    <t>157899</t>
  </si>
  <si>
    <t>SILDENAFIL MYLAN</t>
  </si>
  <si>
    <t>1147</t>
  </si>
  <si>
    <t>50MG TBL OBD 100</t>
  </si>
  <si>
    <t>216736</t>
  </si>
  <si>
    <t>METAMIZOL STADA</t>
  </si>
  <si>
    <t>500MG TBL NOB 60</t>
  </si>
  <si>
    <t>SOLIFENACIN</t>
  </si>
  <si>
    <t>211928</t>
  </si>
  <si>
    <t>SOLIFENACIN MYLAN</t>
  </si>
  <si>
    <t>49014</t>
  </si>
  <si>
    <t>SULFASALAZIN</t>
  </si>
  <si>
    <t>47712</t>
  </si>
  <si>
    <t>SALAZOPYRIN EN</t>
  </si>
  <si>
    <t>500MG TBL ENT 100</t>
  </si>
  <si>
    <t>Sumatriptan</t>
  </si>
  <si>
    <t>119115</t>
  </si>
  <si>
    <t>SUMATRIPTAN ACTAVIS</t>
  </si>
  <si>
    <t>50MG TBL OBD 6 I</t>
  </si>
  <si>
    <t>TADALAFIL</t>
  </si>
  <si>
    <t>29260</t>
  </si>
  <si>
    <t>CIALIS</t>
  </si>
  <si>
    <t>20MG TBL FLM 8</t>
  </si>
  <si>
    <t>189657</t>
  </si>
  <si>
    <t>TELMISARTAN/HYDROCHLOROTHIAZID SANDOZ</t>
  </si>
  <si>
    <t>80MG/12,5MG TBL FLM 30</t>
  </si>
  <si>
    <t>Tizanidin</t>
  </si>
  <si>
    <t>16051</t>
  </si>
  <si>
    <t>SIRDALUD</t>
  </si>
  <si>
    <t>TOBRAMYCIN</t>
  </si>
  <si>
    <t>86264</t>
  </si>
  <si>
    <t>TOBREX</t>
  </si>
  <si>
    <t>3MG/ML OPH GTT SOL 1X5ML</t>
  </si>
  <si>
    <t>TRAMADOL</t>
  </si>
  <si>
    <t>201133</t>
  </si>
  <si>
    <t>TRAMAL KAPKY 100 MG/1 ML</t>
  </si>
  <si>
    <t>100MG/ML POR GTT SOL 1X96ML</t>
  </si>
  <si>
    <t>TRIAMCINOLON</t>
  </si>
  <si>
    <t>2829</t>
  </si>
  <si>
    <t>TRIAMCINOLON LÉČIVA UNG</t>
  </si>
  <si>
    <t>1MG/G UNG 10G</t>
  </si>
  <si>
    <t>186665</t>
  </si>
  <si>
    <t>35MG TBL RET 180</t>
  </si>
  <si>
    <t>172294</t>
  </si>
  <si>
    <t>TRIMETAZIDIN MYLAN</t>
  </si>
  <si>
    <t>35MG TBL PRO 60 IV</t>
  </si>
  <si>
    <t>91995</t>
  </si>
  <si>
    <t>ISOPTIN SR</t>
  </si>
  <si>
    <t>240MG TBL PRO 100</t>
  </si>
  <si>
    <t>215965</t>
  </si>
  <si>
    <t>192340</t>
  </si>
  <si>
    <t>2MG TBL NOB 100 I</t>
  </si>
  <si>
    <t>16286</t>
  </si>
  <si>
    <t>198058</t>
  </si>
  <si>
    <t>SANVAL</t>
  </si>
  <si>
    <t>190975</t>
  </si>
  <si>
    <t>10MG/2,5MG/10MG TBL FLM 90(3X3</t>
  </si>
  <si>
    <t>190970</t>
  </si>
  <si>
    <t>10MG/2,5MG/5MG TBL FLM 90(3X30</t>
  </si>
  <si>
    <t>Itopridum</t>
  </si>
  <si>
    <t>205995</t>
  </si>
  <si>
    <t>20MG/5MG/5MG TBL FLM 30 I</t>
  </si>
  <si>
    <t>205998</t>
  </si>
  <si>
    <t>20MG/10MG/5MG TBL FLM 30 I</t>
  </si>
  <si>
    <t>205999</t>
  </si>
  <si>
    <t>20MG/10MG/5MG TBL FLM 90(3X30)</t>
  </si>
  <si>
    <t>ATORVASTATIN A EZETIMIB</t>
  </si>
  <si>
    <t>204760</t>
  </si>
  <si>
    <t>ZOLETORV</t>
  </si>
  <si>
    <t>10MG/20MG TBL FLM 100</t>
  </si>
  <si>
    <t>179327</t>
  </si>
  <si>
    <t>DORETA</t>
  </si>
  <si>
    <t>75MG/650MG TBL FLM 30 I</t>
  </si>
  <si>
    <t>Bupropion a naltrexon</t>
  </si>
  <si>
    <t>210388</t>
  </si>
  <si>
    <t>MYSIMBA</t>
  </si>
  <si>
    <t>8MG/90MG TBL PRO 112</t>
  </si>
  <si>
    <t>81037</t>
  </si>
  <si>
    <t>6CMX5M,V NATAŽENÉM STAVU,KRÁTKÝ TAH,1KS</t>
  </si>
  <si>
    <t>AMOXICILIN</t>
  </si>
  <si>
    <t>19751</t>
  </si>
  <si>
    <t>1000MG TBL SUS 14</t>
  </si>
  <si>
    <t>15010</t>
  </si>
  <si>
    <t>15MG TBL FLM 10X1</t>
  </si>
  <si>
    <t>198054</t>
  </si>
  <si>
    <t>59571</t>
  </si>
  <si>
    <t>37MG/5MG/0,01MG CPS MOL 100</t>
  </si>
  <si>
    <t>4013</t>
  </si>
  <si>
    <t>200MG TBL NOB 10</t>
  </si>
  <si>
    <t>RETINOL (VITAMIN A)</t>
  </si>
  <si>
    <t>347</t>
  </si>
  <si>
    <t>VITAMIN A-SLOVAKOFARMA</t>
  </si>
  <si>
    <t>30000IU CPS MOL 50</t>
  </si>
  <si>
    <t>69417</t>
  </si>
  <si>
    <t>DIAZEPAM DESITIN RECTAL TUBE</t>
  </si>
  <si>
    <t>5MG RCT SOL 5X2,5ML</t>
  </si>
  <si>
    <t>125053</t>
  </si>
  <si>
    <t>192226</t>
  </si>
  <si>
    <t>5MG TBL NOB 98</t>
  </si>
  <si>
    <t>132777</t>
  </si>
  <si>
    <t>BENZATHIN-FENOXYMETHYLPENICILIN</t>
  </si>
  <si>
    <t>66363</t>
  </si>
  <si>
    <t>OSPEN 400</t>
  </si>
  <si>
    <t>400000IU/5ML SIR 60ML</t>
  </si>
  <si>
    <t>132639</t>
  </si>
  <si>
    <t>132524</t>
  </si>
  <si>
    <t>20MG TBL FLM 60</t>
  </si>
  <si>
    <t>168376</t>
  </si>
  <si>
    <t>110MG CPS DUR 180(3X60X1) I</t>
  </si>
  <si>
    <t>DIHYDROKODEIN</t>
  </si>
  <si>
    <t>41824</t>
  </si>
  <si>
    <t>DHC CONTINUS</t>
  </si>
  <si>
    <t>60MG TBL RET 60</t>
  </si>
  <si>
    <t>58142</t>
  </si>
  <si>
    <t>DICLOFENAC AL 50</t>
  </si>
  <si>
    <t>50MG TBL ENT 30</t>
  </si>
  <si>
    <t>75632</t>
  </si>
  <si>
    <t>EPLERENON</t>
  </si>
  <si>
    <t>203055</t>
  </si>
  <si>
    <t>EPLERENON SANDOZ</t>
  </si>
  <si>
    <t>50MG TBL FLM 30</t>
  </si>
  <si>
    <t>203073</t>
  </si>
  <si>
    <t>50MG TBL FLM 98X1</t>
  </si>
  <si>
    <t>203060</t>
  </si>
  <si>
    <t>50MG TBL FLM 90</t>
  </si>
  <si>
    <t>119698</t>
  </si>
  <si>
    <t>0,5MG TBL OBD 50</t>
  </si>
  <si>
    <t>162859</t>
  </si>
  <si>
    <t>100MG TBL ENT 98</t>
  </si>
  <si>
    <t>188858</t>
  </si>
  <si>
    <t>106344</t>
  </si>
  <si>
    <t>15MG CPS ETD 28</t>
  </si>
  <si>
    <t>132576</t>
  </si>
  <si>
    <t>850MG TBL FLM 120</t>
  </si>
  <si>
    <t>Oxybutynin</t>
  </si>
  <si>
    <t>59104</t>
  </si>
  <si>
    <t>UROXAL</t>
  </si>
  <si>
    <t>5MG TBL NOB 60</t>
  </si>
  <si>
    <t>207076</t>
  </si>
  <si>
    <t>162079</t>
  </si>
  <si>
    <t>NOLPAZA</t>
  </si>
  <si>
    <t>20MG TBL ENT 98</t>
  </si>
  <si>
    <t>167678</t>
  </si>
  <si>
    <t>167676</t>
  </si>
  <si>
    <t>80MG TBL NOB 84</t>
  </si>
  <si>
    <t>29384</t>
  </si>
  <si>
    <t>80MG/25MG TBL NOB 28</t>
  </si>
  <si>
    <t>189688</t>
  </si>
  <si>
    <t>TEZEO HCT</t>
  </si>
  <si>
    <t>80MG/12,5MG TBL NOB 90</t>
  </si>
  <si>
    <t>Thiethylperazin</t>
  </si>
  <si>
    <t>91836</t>
  </si>
  <si>
    <t>6,5MG/ML INJ SOL 5X1ML</t>
  </si>
  <si>
    <t>83272</t>
  </si>
  <si>
    <t>215964</t>
  </si>
  <si>
    <t>240MG TBL PRO 30</t>
  </si>
  <si>
    <t>193741</t>
  </si>
  <si>
    <t>2,5MG TBL FLM 168</t>
  </si>
  <si>
    <t>138841</t>
  </si>
  <si>
    <t>37,5MG/325MG TBL FLM 30 I</t>
  </si>
  <si>
    <t>179333</t>
  </si>
  <si>
    <t>75MG/650MG TBL FLM 90 I</t>
  </si>
  <si>
    <t>Kompresní punčochy a návleky</t>
  </si>
  <si>
    <t>45389</t>
  </si>
  <si>
    <t>PUNČOCHY KOMPRESNÍ STEHENNÍ II.K.T.</t>
  </si>
  <si>
    <t>MAXIS COMFORT A-G</t>
  </si>
  <si>
    <t>ERYTHROMYCIN, KOMBINACE</t>
  </si>
  <si>
    <t>17111</t>
  </si>
  <si>
    <t>ZINERYT</t>
  </si>
  <si>
    <t>40MG/ML+12MG/ML DRM SOL 1+1X90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</si>
  <si>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</si>
  <si>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</si>
  <si>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</si>
  <si>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</si>
  <si>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C01EB15 - TRIMETAZIDIN</t>
  </si>
  <si>
    <t>C08DA01 - VERAPAMIL</t>
  </si>
  <si>
    <t>C02AC05 - MOXONIDIN</t>
  </si>
  <si>
    <t>J01DC02 - CEFUROXIM</t>
  </si>
  <si>
    <t>N03AX12 - GABAPENTIN</t>
  </si>
  <si>
    <t>M01AX17 - NIMESULID</t>
  </si>
  <si>
    <t>R06AX27 - DESLORATADIN</t>
  </si>
  <si>
    <t>N02CC01 - SUMATRIPTAN</t>
  </si>
  <si>
    <t>C10AA07 - ROSUVASTATIN</t>
  </si>
  <si>
    <t>C10AA01 - SIMVASTATIN</t>
  </si>
  <si>
    <t>R03AL04 - INDAKATEROL A GLYCOPYRRONIUM-BROMID</t>
  </si>
  <si>
    <t>A02BA02 - RANITIDIN</t>
  </si>
  <si>
    <t>A02BC03 - LANSOPRAZOL</t>
  </si>
  <si>
    <t>C10BX03 - ATORVASTATIN A AMLODIPIN</t>
  </si>
  <si>
    <t>N06AB06 - SERTRALIN</t>
  </si>
  <si>
    <t>G04BD08 - SOLIFENACIN</t>
  </si>
  <si>
    <t>C09CA01 - LOSARTAN</t>
  </si>
  <si>
    <t>C02CA04 - DOXAZOSIN</t>
  </si>
  <si>
    <t>R01AD09 - MOMETASON</t>
  </si>
  <si>
    <t>J01FA10 - AZITHROMYCIN</t>
  </si>
  <si>
    <t>C10AB05 - FENOFIBRÁT</t>
  </si>
  <si>
    <t>C01EB15</t>
  </si>
  <si>
    <t>C08DA01</t>
  </si>
  <si>
    <t>C09CA01</t>
  </si>
  <si>
    <t>C10AA01</t>
  </si>
  <si>
    <t>C10BX03</t>
  </si>
  <si>
    <t>A02BC03</t>
  </si>
  <si>
    <t>C10AA07</t>
  </si>
  <si>
    <t>N03AX12</t>
  </si>
  <si>
    <t>A02BA02</t>
  </si>
  <si>
    <t>J01DC02</t>
  </si>
  <si>
    <t>M01AX17</t>
  </si>
  <si>
    <t>R03AL04</t>
  </si>
  <si>
    <t>85MCG/43MCG INH PLV CPS DUR 30X1+1INH</t>
  </si>
  <si>
    <t>J01FA10</t>
  </si>
  <si>
    <t>C02AC05</t>
  </si>
  <si>
    <t>C02CA04</t>
  </si>
  <si>
    <t>C10AB05</t>
  </si>
  <si>
    <t>G04BD08</t>
  </si>
  <si>
    <t>N02CC01</t>
  </si>
  <si>
    <t>N06AB06</t>
  </si>
  <si>
    <t>R01AD09</t>
  </si>
  <si>
    <t>R06AX27</t>
  </si>
  <si>
    <t>Přehled plnění PL - Preskripce léčivých přípravků - orientační přehled</t>
  </si>
  <si>
    <t>50115001 - kardiostimulátory (sk.Z517)</t>
  </si>
  <si>
    <t>50115004 - IUTN - kovové (Z506)</t>
  </si>
  <si>
    <t>50115011 - IUTN - ostat.nákl.PZT (Z515)</t>
  </si>
  <si>
    <t>50115020 - laboratorní diagnostika-LEK (Z501)</t>
  </si>
  <si>
    <t>50115021 - laboratorní diagnostika-skl.ZPr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</si>
  <si>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</si>
  <si>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</si>
  <si>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</si>
  <si>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</si>
  <si>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</si>
  <si>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</si>
  <si>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</si>
  <si>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</si>
  <si>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50115073 - ZPr - katetry PCI (Z536)</t>
  </si>
  <si>
    <t>50115079 - ZPr - internzivní péče (Z542)</t>
  </si>
  <si>
    <t>50115080 - ZPr - staplery, extraktory, endoskop.mat. (Z523)</t>
  </si>
  <si>
    <t>5015</t>
  </si>
  <si>
    <t>KCHIR: lůžkové oddělení ECMO</t>
  </si>
  <si>
    <t>KCHIR: lůžkové oddělení ECMO Celkem</t>
  </si>
  <si>
    <t>50115020</t>
  </si>
  <si>
    <t>laboratorní diagnostika-LEK (Z501)</t>
  </si>
  <si>
    <t>DH759</t>
  </si>
  <si>
    <t>Bactec Lytic/ 10 Anaerobic- plastic</t>
  </si>
  <si>
    <t>DG382</t>
  </si>
  <si>
    <t>Bactec Plus Aerobic</t>
  </si>
  <si>
    <t>DH758</t>
  </si>
  <si>
    <t>Bactec Plus Aerobic-plastic</t>
  </si>
  <si>
    <t>DG385</t>
  </si>
  <si>
    <t>Bactec Plus Anaerobic</t>
  </si>
  <si>
    <t>DG395</t>
  </si>
  <si>
    <t>Diagnostická souprava AB0 set monoklonální na 30</t>
  </si>
  <si>
    <t>DG388</t>
  </si>
  <si>
    <t>Játrový bujon (10ml)</t>
  </si>
  <si>
    <t>50115050</t>
  </si>
  <si>
    <t>obvazový materiál (Z502)</t>
  </si>
  <si>
    <t>ZK920</t>
  </si>
  <si>
    <t>Kanystr Info V.A.C. 500 ml M8275063/1</t>
  </si>
  <si>
    <t>ZL977</t>
  </si>
  <si>
    <t>Kanystr renasys GO 750 ml 66800916</t>
  </si>
  <si>
    <t>ZI977</t>
  </si>
  <si>
    <t>Kanystr s gelem V.A.C. Ultra INFO 1000 ml M8275093/1</t>
  </si>
  <si>
    <t>ZA464</t>
  </si>
  <si>
    <t>Kompresa NT 10 x 10 cm/2 ks sterilní 26520</t>
  </si>
  <si>
    <t>ZC845</t>
  </si>
  <si>
    <t>Kompresa NT 10 x 20 cm/5 ks sterilní 26621</t>
  </si>
  <si>
    <t>ZA315</t>
  </si>
  <si>
    <t>Kompresa NT 5 x 5 cm/2 ks sterilní 26501</t>
  </si>
  <si>
    <t>ZC854</t>
  </si>
  <si>
    <t>Kompresa NT 7,5 x 7,5 cm/2 ks sterilní 26510</t>
  </si>
  <si>
    <t>ZL410</t>
  </si>
  <si>
    <t>Krytí gelové Hemagel 100 g A2681147</t>
  </si>
  <si>
    <t>ZG829</t>
  </si>
  <si>
    <t>Krytí i.v. kanyl - curagard JR 4 x 6,5 cm bal. á 100 ks 30116</t>
  </si>
  <si>
    <t>ZA544</t>
  </si>
  <si>
    <t>Krytí inadine nepřilnavé 5,0 x 5,0 cm 1/10 SYS01481EE</t>
  </si>
  <si>
    <t>ZA547</t>
  </si>
  <si>
    <t>Krytí inadine nepřilnavé 9,5 x 9,5 cm 1/10 SYS01512EE</t>
  </si>
  <si>
    <t>ZL854</t>
  </si>
  <si>
    <t>Krytí mastný tyl jelonet 10 x 10 cm á 36 ks 66007478</t>
  </si>
  <si>
    <t>ZL853</t>
  </si>
  <si>
    <t>Krytí mastný tyl jelonet 10 x 40 cm á 10 ks 7459</t>
  </si>
  <si>
    <t>ZE192</t>
  </si>
  <si>
    <t>Krytí mepiform 5 x  7,5 cm bal. á 5 ks 293200-19</t>
  </si>
  <si>
    <t>ZO864</t>
  </si>
  <si>
    <t>Krytí mepilex border flex 16 x 20 cm bal. á 5 ks 283470</t>
  </si>
  <si>
    <t>ZO865</t>
  </si>
  <si>
    <t>Krytí mepilex border flex 7,8 x 10 cm bal. á 5 ks 283570</t>
  </si>
  <si>
    <t>ZD633</t>
  </si>
  <si>
    <t>Krytí mepilex border sacrum 18 x 18 cm bal. á 5 ks 282000-01</t>
  </si>
  <si>
    <t>ZK404</t>
  </si>
  <si>
    <t>Krytí prontosan roztok 350 ml 400416</t>
  </si>
  <si>
    <t>ZA507</t>
  </si>
  <si>
    <t>Krytí tegaderm 8,5 cm x 10,5 cm bal. á 50 ks s výřezem 1635</t>
  </si>
  <si>
    <t>ZL669</t>
  </si>
  <si>
    <t>Krytí tegaderm diamond 10,0 cm x 12,0 cm bal. á 50 ks 1686</t>
  </si>
  <si>
    <t>ZK646</t>
  </si>
  <si>
    <t>Krytí tegaderm CHG 8,5 cm x 11,5 cm na CŽK-antibakt. bal. á 25 ks 1657R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</si>
  <si>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</si>
  <si>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</si>
  <si>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</si>
  <si>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</si>
  <si>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</si>
  <si>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</si>
  <si>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</si>
  <si>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</si>
  <si>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</si>
  <si>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</si>
  <si>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ZA319</t>
  </si>
  <si>
    <t>Náplast durapore 2,50 cm x 9,14 m bal. á 12 ks 1538-1</t>
  </si>
  <si>
    <t>ZD104</t>
  </si>
  <si>
    <t>Náplast omniplast 10,0 cm x 10,0 m 9004472 (900535)</t>
  </si>
  <si>
    <t>ZF352</t>
  </si>
  <si>
    <t>Náplast transpore bílá 2,50 cm x 9,14 m bal. á 12 ks 1534-1</t>
  </si>
  <si>
    <t>ZA329</t>
  </si>
  <si>
    <t>Obinadlo fixa crep   6 cm x 4 m 1323100102</t>
  </si>
  <si>
    <t>ZA331</t>
  </si>
  <si>
    <t>Obinadlo fixa crep 10 cm x 4 m 1323100104</t>
  </si>
  <si>
    <t>ZN091</t>
  </si>
  <si>
    <t>Obvaz elastický síťový CareFix Tube k zajištění a ochraně fixace IV kanyl vel. M bal. á 15 ks 0151 M</t>
  </si>
  <si>
    <t>ZL973</t>
  </si>
  <si>
    <t>Pěna renasys-F střední set (M) 66800795</t>
  </si>
  <si>
    <t>ZI974</t>
  </si>
  <si>
    <t>Pěna střední V.A.C M8275052/1</t>
  </si>
  <si>
    <t>ZI975</t>
  </si>
  <si>
    <t>Pěna velká V.A.C M8275053/1</t>
  </si>
  <si>
    <t>ZA593</t>
  </si>
  <si>
    <t>Tampon sterilní stáčený 20 x 20 cm / 5 ks 28003+</t>
  </si>
  <si>
    <t>ZA466</t>
  </si>
  <si>
    <t>Tyčinka vatová sterilní 14 cm bal. á 200 ks 9679501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</si>
  <si>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</si>
  <si>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</si>
  <si>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</si>
  <si>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</si>
  <si>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</si>
  <si>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</si>
  <si>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ZD650</t>
  </si>
  <si>
    <t>Aquapak - sterilní voda 340 ml s adaptérem bal. á 20 ks 400340</t>
  </si>
  <si>
    <t>ZC751</t>
  </si>
  <si>
    <t>Čepelka skalpelová 11 BB511</t>
  </si>
  <si>
    <t>ZB851</t>
  </si>
  <si>
    <t>Elektroda EKG ARBO H66 bal. á 300 ks 31.1663.21</t>
  </si>
  <si>
    <t>ZA738</t>
  </si>
  <si>
    <t>Filtr mini spike zelený 4550242</t>
  </si>
  <si>
    <t>ZA703</t>
  </si>
  <si>
    <t>Filtr sací AS1-úprava bal. á 50 ks P03079</t>
  </si>
  <si>
    <t>ZN298</t>
  </si>
  <si>
    <t>Hadička spojovací Gamaplus 1,8 x 1800 LL NO DOP 606304-ND</t>
  </si>
  <si>
    <t>ZB668</t>
  </si>
  <si>
    <t>Hadička spojovací tlaková unicath pr. 1,0 mm x   50 cm á 40 ks PB 3105 M</t>
  </si>
  <si>
    <t>ZB338</t>
  </si>
  <si>
    <t>Hadička tlaková spojovací unicath 1,0 mm x 200 cm PB 3120 M</t>
  </si>
  <si>
    <t>ZH170</t>
  </si>
  <si>
    <t>Kanyla BD Insyte 20G, 1,1 x 32 mm růžová ,bal.á 50 ks,  BED:381934</t>
  </si>
  <si>
    <t>ZL717</t>
  </si>
  <si>
    <t>Kanyla introcan safety 3 modrá 22G bal. á 50 ks 4251128-01</t>
  </si>
  <si>
    <t>ZL718</t>
  </si>
  <si>
    <t>Kanyla introcan safety 3 růžová 20G bal. á 50 ks 4251130-01</t>
  </si>
  <si>
    <t>ZD808</t>
  </si>
  <si>
    <t>Kanyla vasofix 22G modrá safety 4269098S-01</t>
  </si>
  <si>
    <t>ZH816</t>
  </si>
  <si>
    <t>Katetr močový foley CH14 180605-000140</t>
  </si>
  <si>
    <t>ZH818</t>
  </si>
  <si>
    <t>Katetr močový foley CH20 180605-000200</t>
  </si>
  <si>
    <t>ZB891</t>
  </si>
  <si>
    <t>Katetr močový tiemann 18CH s balonkem bal. á 12 ks 9818-02</t>
  </si>
  <si>
    <t>ZC743</t>
  </si>
  <si>
    <t>Katetr močový tiemann CH14 s balonkem bal. á 12 ks K02-9814-02</t>
  </si>
  <si>
    <t>ZB334</t>
  </si>
  <si>
    <t>Konektor bezjehlový bionecteur á 50 ks 896.03</t>
  </si>
  <si>
    <t>ZO372</t>
  </si>
  <si>
    <t>Konektor bezjehlový OptiSyte JIM:JSM4001</t>
  </si>
  <si>
    <t>ZO930</t>
  </si>
  <si>
    <t>Kontejner 100 ml PP 72/62 mm s přiloženým uzávěrem bílé víčko sterilní na tekutý materiál 75.562.105</t>
  </si>
  <si>
    <t>ZL881</t>
  </si>
  <si>
    <t>Manžeta TK k tonometru Omron CW dospělá prodloužená délka 22 - 42 cm CW 101 00049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</si>
  <si>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</si>
  <si>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</si>
  <si>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</si>
  <si>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</si>
  <si>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</si>
  <si>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</si>
  <si>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ZB949</t>
  </si>
  <si>
    <t>Pinzeta UH sterilní HAR478 165 (HAR999565)</t>
  </si>
  <si>
    <t>ZL688</t>
  </si>
  <si>
    <t>Proužky Accu-Check Inform IIStrip 50 EU1 á 50 ks 05942861041</t>
  </si>
  <si>
    <t>ZB772</t>
  </si>
  <si>
    <t>Přechodka adaptér luer 450070</t>
  </si>
  <si>
    <t>ZA883</t>
  </si>
  <si>
    <t>Rourka rektální CH18 délka 40 cm 19-18.100</t>
  </si>
  <si>
    <t>ZA884</t>
  </si>
  <si>
    <t>Rourka rektální CH22 délka 40 cm 19-22.100</t>
  </si>
  <si>
    <t>ZL689</t>
  </si>
  <si>
    <t>Roztok Accu-Check Performa Int´l Controls 1+2 level 04861736</t>
  </si>
  <si>
    <t>ZB307</t>
  </si>
  <si>
    <t>Sáček náhradní 3,5 l Ureofix s posuvnou svorkou 4417543</t>
  </si>
  <si>
    <t>ZB890</t>
  </si>
  <si>
    <t>Souprava pro měření CVP délka hadičky 150 cm MP 100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</si>
  <si>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</si>
  <si>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</si>
  <si>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</si>
  <si>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</si>
  <si>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</si>
  <si>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</si>
  <si>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</si>
  <si>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</si>
  <si>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</si>
  <si>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</si>
  <si>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</si>
  <si>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</si>
  <si>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ZB796</t>
  </si>
  <si>
    <t>Stříkačka injekční 3-dílná 30 ml LL Omnifix Solo 4617304F</t>
  </si>
  <si>
    <t>ZH491</t>
  </si>
  <si>
    <t>Stříkačka injekční 3-dílná 50 - 60 ml LL MRG00711</t>
  </si>
  <si>
    <t>ZO810</t>
  </si>
  <si>
    <t>Stříkačka injekční předplněná 0,9% 5 ml Omniflush bal. á 100 ks EM3513575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</si>
  <si>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</si>
  <si>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</si>
  <si>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</si>
  <si>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EM3513576- přechodně uzavřena , cena</t>
  </si>
  <si>
    <t>ZO766</t>
  </si>
  <si>
    <t>Stříkačka injekční předplněná 0,9% NaCl 10 ml Omniflush dezinfekčním uzávěrem SwabCap bal. á 100 ks EM3513576SC (domluvená cena s Dr. Štěpán B/B)</t>
  </si>
  <si>
    <t>ZB893</t>
  </si>
  <si>
    <t>Stříkačka inzulinová omnican 0,5 ml 100j s jehlou 30 G 9151125S</t>
  </si>
  <si>
    <t>ZC906</t>
  </si>
  <si>
    <t>Škrtidlo se sponou pro dospělé 25 x 500 mm KVS25500</t>
  </si>
  <si>
    <t>ZH845</t>
  </si>
  <si>
    <t>Tyčinka vatová medcomfort + glyc. citónová příchuť bal. á 75 ks 09157-100</t>
  </si>
  <si>
    <t>ZO767</t>
  </si>
  <si>
    <t>Uzávěr dezinfekční SwabCap k bezjehlovému vstupu se 70% IPA bal. á 200 ks EMSCXT3</t>
  </si>
  <si>
    <t>ZA812</t>
  </si>
  <si>
    <t>Uzávěr do katetrů 4435001</t>
  </si>
  <si>
    <t>ZK798</t>
  </si>
  <si>
    <t>Zátka combi modrá 4495152</t>
  </si>
  <si>
    <t>ZO932</t>
  </si>
  <si>
    <t>Zkumavka 13 ml PP 101/16,5 mm bílý uzávěr sterilní 60.540.012</t>
  </si>
  <si>
    <t>ZB756</t>
  </si>
  <si>
    <t>Zkumavka 3 ml K3 edta fialová 454086</t>
  </si>
  <si>
    <t>ZB757</t>
  </si>
  <si>
    <t>Zkumavka 6 ml K3 edta fialová 456036</t>
  </si>
  <si>
    <t>ZB774</t>
  </si>
  <si>
    <t>Zkumavka červená 5 ml gel 456071</t>
  </si>
  <si>
    <t>ZB762</t>
  </si>
  <si>
    <t>Zkumavka červená 6 ml 456092</t>
  </si>
  <si>
    <t>ZB775</t>
  </si>
  <si>
    <t>Zkumavka koagulace 4 ml modrá 454329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</si>
  <si>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</si>
  <si>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</si>
  <si>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</si>
  <si>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</si>
  <si>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</si>
  <si>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</si>
  <si>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50115063</t>
  </si>
  <si>
    <t>ZPr - vaky, sety (Z528)</t>
  </si>
  <si>
    <t>ZA804</t>
  </si>
  <si>
    <t>Sáček močový ureofix s hod.diurézou 500 ml klasik s výpustí a antiref. ventilem hadička 120 cm 4417930</t>
  </si>
  <si>
    <t>ZA715</t>
  </si>
  <si>
    <t>Set infuzní intrafix primeline classic 150 cm 4062957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</si>
  <si>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</si>
  <si>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</si>
  <si>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</si>
  <si>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</si>
  <si>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</si>
  <si>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</si>
  <si>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</si>
  <si>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</si>
  <si>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</si>
  <si>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</si>
  <si>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</si>
  <si>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</si>
  <si>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</si>
  <si>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</si>
  <si>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</si>
  <si>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</si>
  <si>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</si>
  <si>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</si>
  <si>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</si>
  <si>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</si>
  <si>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</si>
  <si>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</si>
  <si>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ZL425</t>
  </si>
  <si>
    <t>Rukavice operační ansell sensi - touch vel. 7,0 bal. á 40 párů 8050153</t>
  </si>
  <si>
    <t>ZK475</t>
  </si>
  <si>
    <t>Rukavice operační latexové s pudrem ansell, vasco surgical powderet vel. 7 6035526 (303504EU)</t>
  </si>
  <si>
    <t>ZK441</t>
  </si>
  <si>
    <t>Rukavice operační latexové s pudrem sempermed classic vel. 8,5 31285</t>
  </si>
  <si>
    <t>50115070</t>
  </si>
  <si>
    <t>ZPr - katetry ostatní (Z513)</t>
  </si>
  <si>
    <t>ZN202</t>
  </si>
  <si>
    <t>Katetr CVC 1 lumen 4 Fr x 20 cm midline ML4S20</t>
  </si>
  <si>
    <t>ZA735</t>
  </si>
  <si>
    <t>Katetr CVC 2 lumen 5 F x 60 cm PICC CT bal. á 5 ks MR17035205</t>
  </si>
  <si>
    <t>ZO026</t>
  </si>
  <si>
    <t>Katetr CVC 2 lumen 5 Fr x 55 cm PICC MSB set. EU-25552-HPMSB</t>
  </si>
  <si>
    <t>50115079</t>
  </si>
  <si>
    <t>ZPr - internzivní péče (Z542)</t>
  </si>
  <si>
    <t>ZB669</t>
  </si>
  <si>
    <t>Hadice odsávací 2 kohouty 7/11, délka 180 cm Softub TA 7181</t>
  </si>
  <si>
    <t>ZD671</t>
  </si>
  <si>
    <t>Převodník tlakový PX2X2 dvojitý bal. á 8 ks T005074A</t>
  </si>
  <si>
    <t>KG691</t>
  </si>
  <si>
    <t>set pls ecmo dlouhodobé životní podpory 701027818</t>
  </si>
  <si>
    <t>ZA454</t>
  </si>
  <si>
    <t>Kompresa AB 10 x 10 cm/1 ks sterilní NT savá 1230114011</t>
  </si>
  <si>
    <t>ZA459</t>
  </si>
  <si>
    <t>Kompresa AB 10 x 20 cm/1 ks sterilní NT savá 1230114021</t>
  </si>
  <si>
    <t>ZM325</t>
  </si>
  <si>
    <t>Krytí - gel Hyiodine na chronické rány á 22 g HYIODINE22</t>
  </si>
  <si>
    <t>ZA597</t>
  </si>
  <si>
    <t>Krytí aquacel extra 5 x  5 cm á 10 ks 0081002 (177901) 420671</t>
  </si>
  <si>
    <t>ZA525</t>
  </si>
  <si>
    <t>Normlgel 8 g bal. á 10 ks 371000-00 - již se nevyrábí</t>
  </si>
  <si>
    <t>ZB424</t>
  </si>
  <si>
    <t>Elektroda EKG H34SG 31.1946.21</t>
  </si>
  <si>
    <t>ZB759</t>
  </si>
  <si>
    <t>Zkumavka červená 8 ml gel 455071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</si>
  <si>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</si>
  <si>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</si>
  <si>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</si>
  <si>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</si>
  <si>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</si>
  <si>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</si>
  <si>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</si>
  <si>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</si>
  <si>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DC515</t>
  </si>
  <si>
    <t>Čistící roztok k dekontaminaci 100 ml  (HYPOCHLORID.ROZTOK,S5362)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</si>
  <si>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</si>
  <si>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</si>
  <si>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</si>
  <si>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</si>
  <si>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</si>
  <si>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</si>
  <si>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</si>
  <si>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</si>
  <si>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DD309</t>
  </si>
  <si>
    <t>Laktátová membránová souprava</t>
  </si>
  <si>
    <t>DC959</t>
  </si>
  <si>
    <t>MEMBRÁNOVÁ SOUPRAVA  Na+</t>
  </si>
  <si>
    <t>DD268</t>
  </si>
  <si>
    <t>MEMBRÁNOVÁ SOUPRAVA Ca</t>
  </si>
  <si>
    <t>DD269</t>
  </si>
  <si>
    <t>MEMBRÁNOVÁ SOUPRAVA Cl</t>
  </si>
  <si>
    <t>DD267</t>
  </si>
  <si>
    <t>MEMBRÁNOVÁ SOUPRAVA K+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</si>
  <si>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</si>
  <si>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</si>
  <si>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</si>
  <si>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</si>
  <si>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</si>
  <si>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</si>
  <si>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</si>
  <si>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</si>
  <si>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</si>
  <si>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</si>
  <si>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DA001</t>
  </si>
  <si>
    <t>PROUZKY DIAPHAN pro samotestování 50ks</t>
  </si>
  <si>
    <t>DA002</t>
  </si>
  <si>
    <t>PROUZKY TETRAPHAN DIA  KATALOGO</t>
  </si>
  <si>
    <t>DD354</t>
  </si>
  <si>
    <t>TEG Kaolin</t>
  </si>
  <si>
    <t>DC634</t>
  </si>
  <si>
    <t>THB KALIBRAČNÍ ROZTOK,S7770</t>
  </si>
  <si>
    <t>DF593</t>
  </si>
  <si>
    <t>Zkumavka bez heparinasy a 20 ks</t>
  </si>
  <si>
    <t>ZA561</t>
  </si>
  <si>
    <t>Kompresa AB 20 x 40 cm/1 ks sterilní NT savá 1230114051</t>
  </si>
  <si>
    <t>ZA539</t>
  </si>
  <si>
    <t>Kompresa NT 10 x 10 cm nesterilní 06103</t>
  </si>
  <si>
    <t>ZC506</t>
  </si>
  <si>
    <t>Kompresa NT 10 x 10 cm/5 ks sterilní 1325020275</t>
  </si>
  <si>
    <t>ZA622</t>
  </si>
  <si>
    <t>Kompresa NT 5 x 5 cm nesterilní 06101</t>
  </si>
  <si>
    <t>ZA518</t>
  </si>
  <si>
    <t>Kompresa NT 7,5 x 7,5 cm nesterilní 06102</t>
  </si>
  <si>
    <t>ZA643</t>
  </si>
  <si>
    <t>Kompresa vliwasoft 10 x 20 nesterilní á 100 ks 12070</t>
  </si>
  <si>
    <t>ZK087</t>
  </si>
  <si>
    <t>Krém cavilon ochranný bariérový á 28 g bal. á 12 ks 3391E</t>
  </si>
  <si>
    <t>ZH403</t>
  </si>
  <si>
    <t>Krytí excilon 5 x 5 cm NT i.v. s nástřihem do kříže antiseptický bal. á 70 ks 7089</t>
  </si>
  <si>
    <t>ZC843</t>
  </si>
  <si>
    <t>Krytí hemostatické gelitacel 5 x 7 cm GC-507 bal. á 15 ks 742532</t>
  </si>
  <si>
    <t>ZC399</t>
  </si>
  <si>
    <t>Krytí hemostatické traumacel taf light 1,5 x 5 cm bal. á 10 ks síťka 10295</t>
  </si>
  <si>
    <t>ZA486</t>
  </si>
  <si>
    <t>Krytí mastný tyl jelonet   5 x 5 cm á 50 ks 7403</t>
  </si>
  <si>
    <t>ZF042</t>
  </si>
  <si>
    <t>Krytí mastný tyl jelonet 10 x 10 cm á 10 ks 7404</t>
  </si>
  <si>
    <t>ZA476</t>
  </si>
  <si>
    <t>Krytí mepilex border lite 10 x 10 cm bal. á 5 ks 281300-00</t>
  </si>
  <si>
    <t>ZD634</t>
  </si>
  <si>
    <t>Krytí mepilex border sacrum 23 x 23 cm bal. á 5 ks 282400-01</t>
  </si>
  <si>
    <t>ZM335</t>
  </si>
  <si>
    <t>Krytí pooperační a fixační s absorpční pěnou OPSITE Post-Op Visible omyvatelné průhledné vel. 25 x 10 cm bal. á 20 ks 66800139</t>
  </si>
  <si>
    <t>ZN895</t>
  </si>
  <si>
    <t>Krytí reston nesterilní 10,0 cm x 5,0 cm x 5 m role 1563L</t>
  </si>
  <si>
    <t>ZA317</t>
  </si>
  <si>
    <t>Krytí s mastí atrauman 5 x 5 cm bal. á 10 ks 499510</t>
  </si>
  <si>
    <t>ZA526</t>
  </si>
  <si>
    <t>Krytí sorbalgon 10 x 10 cm bal. á 10 ks 999595</t>
  </si>
  <si>
    <t>ZA064</t>
  </si>
  <si>
    <t>Krytí sorbalgon 5 x  5 cm  bal. á 10  ks 999598</t>
  </si>
  <si>
    <t>ZF423</t>
  </si>
  <si>
    <t>Krytí suprasorb F 10 x 10 cm role nesterilní foliový obvaz 20468</t>
  </si>
  <si>
    <t>ZA532</t>
  </si>
  <si>
    <t>Krytí suprasorb F 15 cm x 10 m role nesterilní foliový obvaz 20469</t>
  </si>
  <si>
    <t>ZA595</t>
  </si>
  <si>
    <t>Krytí tegaderm 6,0 cm x 7,0 cm bal. á 100 ks s výřezem 1623W</t>
  </si>
  <si>
    <t>ZL667</t>
  </si>
  <si>
    <t>Krytí tegaderm i.v. advanced 6,5 cm x 7,0 cm bal. á 400 ks 1683</t>
  </si>
  <si>
    <t>ZB404</t>
  </si>
  <si>
    <t>Náplast cosmos 8 cm x 1 m 5403353</t>
  </si>
  <si>
    <t>ZI600</t>
  </si>
  <si>
    <t>Náplast curapor 10 x 15 cm 32914 ( náhrada za cosmopor )</t>
  </si>
  <si>
    <t>ZA418</t>
  </si>
  <si>
    <t>Náplast metaline pod TS 8 x 9 cm 23094</t>
  </si>
  <si>
    <t>ZH012</t>
  </si>
  <si>
    <t>Náplast micropore 2,50 cm x 9,10 m 840W-1</t>
  </si>
  <si>
    <t>ZA318</t>
  </si>
  <si>
    <t>Náplast transpore 1,25 cm x 9,14 m 1527-0</t>
  </si>
  <si>
    <t>ZB084</t>
  </si>
  <si>
    <t>Náplast transpore 2,50 cm x 9,14 m 1527-1</t>
  </si>
  <si>
    <t>ZK759</t>
  </si>
  <si>
    <t>Náplast water resistant cosmos bal. á 20 ks (10+10) 5351233</t>
  </si>
  <si>
    <t>ZF454</t>
  </si>
  <si>
    <t>Obinadlo elastické lenkideal krátkotažné 12 cm x 5 m bal. á 10 ks 19584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</si>
  <si>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</si>
  <si>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</si>
  <si>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</si>
  <si>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</si>
  <si>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</si>
  <si>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</si>
  <si>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ZA638</t>
  </si>
  <si>
    <t>Set kardio 1 bal. á 35 ks 41026</t>
  </si>
  <si>
    <t>ZA615</t>
  </si>
  <si>
    <t>Tampón cavilon 1 ml bal. á 25 ks 3343E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</si>
  <si>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</si>
  <si>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</si>
  <si>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</si>
  <si>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</si>
  <si>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ZA617</t>
  </si>
  <si>
    <t>Tampon TC-OC k ošetření dutiny ústní á 250 ks 12240</t>
  </si>
  <si>
    <t>ZM000</t>
  </si>
  <si>
    <t>Vata obvazová skládaná 50g 004307667</t>
  </si>
  <si>
    <t>ZB542</t>
  </si>
  <si>
    <t>Adaptér m/m bal. á 100 ks 5206642</t>
  </si>
  <si>
    <t>ZD212</t>
  </si>
  <si>
    <t>Brýle kyslíkové pro dospělé 1,8 m standard 1161000/L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</si>
  <si>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</si>
  <si>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</si>
  <si>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</si>
  <si>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</si>
  <si>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</si>
  <si>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</si>
  <si>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ZA849</t>
  </si>
  <si>
    <t>Corodyn CO-KIT 2-injektát pokoj.teploty á 25 ks 5040011</t>
  </si>
  <si>
    <t>ZC639</t>
  </si>
  <si>
    <t>Čidlo termistorové corodyn bal.á 8 ks (staré kat. číslo 5040088) 93505</t>
  </si>
  <si>
    <t>ZF427</t>
  </si>
  <si>
    <t>Dlaha splint-fix 22 k znehybnění zápěstí a kotníku při kanylaci bal. á 2 ks NKS:60-11</t>
  </si>
  <si>
    <t>ZB771</t>
  </si>
  <si>
    <t>Držák jehly základní 450201</t>
  </si>
  <si>
    <t>ZP287</t>
  </si>
  <si>
    <t>Držák pro tlakové převodníky TCLIP05 bal. á 5 ks</t>
  </si>
  <si>
    <t>ZB844</t>
  </si>
  <si>
    <t>Esmarch 60 x 1250 KVS 06125</t>
  </si>
  <si>
    <t>ZC586</t>
  </si>
  <si>
    <t>Filtr H-V kompaktní kombinovaný sterilní přímý á 25 ks 19401</t>
  </si>
  <si>
    <t>ZB295</t>
  </si>
  <si>
    <t>Filtr iso-gard hepa čistý bal. á 20 ks 28012</t>
  </si>
  <si>
    <t>ZC777</t>
  </si>
  <si>
    <t>Filtr sací MSF 271-022-001</t>
  </si>
  <si>
    <t>ZL951</t>
  </si>
  <si>
    <t>Hadička prodlužovací PVC 150 cm pro světlocitlivé léky NO DOP bal. á 20  ks V686423-ND</t>
  </si>
  <si>
    <t>ZN297</t>
  </si>
  <si>
    <t>Hadička spojovací Gamaplus 1,8 x 450 LL NO DOP 606301-ND</t>
  </si>
  <si>
    <t>ZB497</t>
  </si>
  <si>
    <t>Hadička vysokotlaká combidyn 20 cm bal. á 50 ks 5204941</t>
  </si>
  <si>
    <t>ZG001</t>
  </si>
  <si>
    <t>Husí krk expandi-flex s dvojtou otočnou spojkou á 30 ks 22531</t>
  </si>
  <si>
    <t>ZB536</t>
  </si>
  <si>
    <t>Kanyla arteriální 20 G/1,1 x 45 mm bal. á 25 ks 682245</t>
  </si>
  <si>
    <t>ZB311</t>
  </si>
  <si>
    <t>Kanyla ET 8,5 s manžetou bal. á 20 ks 100/199/085</t>
  </si>
  <si>
    <t>ZD809</t>
  </si>
  <si>
    <t>Kanyla vasofix 20G růžová safety 4269110S-01</t>
  </si>
  <si>
    <t>ZH493</t>
  </si>
  <si>
    <t>Katetr močový foley CH16 180605-000160</t>
  </si>
  <si>
    <t>ZF742</t>
  </si>
  <si>
    <t>Kit pro perikardiocentézu LMP003P6</t>
  </si>
  <si>
    <t>ZE089</t>
  </si>
  <si>
    <t>Kleště na svorky manipler AZ 783102</t>
  </si>
  <si>
    <t>ZK884</t>
  </si>
  <si>
    <t>Kohout trojcestný discofix modrý 4095111</t>
  </si>
  <si>
    <t>ZB477</t>
  </si>
  <si>
    <t>Kohout trojcestný lopez valve AA-011-M9000 S</t>
  </si>
  <si>
    <t>ZD903</t>
  </si>
  <si>
    <t>Kontejner+ lopatka 30 ml nesterilní FLME25133</t>
  </si>
  <si>
    <t>ZE018</t>
  </si>
  <si>
    <t>Kyveta k hemochron bal. 45 ks JACT-LR</t>
  </si>
  <si>
    <t>ZB102</t>
  </si>
  <si>
    <t>Láhev k odsávačce flovac 1l hadice 1,8 m á 45 ks 000-036-020</t>
  </si>
  <si>
    <t>ZC994</t>
  </si>
  <si>
    <t>Láhev náhradní hi-vac 400 ml 05.000.22.802</t>
  </si>
  <si>
    <t>ZA728</t>
  </si>
  <si>
    <t>Lopatka ústní dřevěná lékařská nesterilní bal. á 100 ks 1320100655</t>
  </si>
  <si>
    <t>ZH300</t>
  </si>
  <si>
    <t>Lžíce laryngoskopická 4 bal. á 10 ks 670150-100040</t>
  </si>
  <si>
    <t>ZB794</t>
  </si>
  <si>
    <t>Lžíce laryngoskopická 4 bal. á 10 ks DS.2940.150.25</t>
  </si>
  <si>
    <t>ZD113</t>
  </si>
  <si>
    <t>Manžeta fixační Ute-Fix á 30 ks NKS:40-06</t>
  </si>
  <si>
    <t>ZC166</t>
  </si>
  <si>
    <t>Manžeta přetlaková   500 ml 100 ZIT-500 (100 051-018-803)</t>
  </si>
  <si>
    <t>ZB596</t>
  </si>
  <si>
    <t>Mikronebulizér MicroMist 22F 41892</t>
  </si>
  <si>
    <t>ZA904</t>
  </si>
  <si>
    <t>Mikronebulizér s maskou 41893</t>
  </si>
  <si>
    <t>ZB647</t>
  </si>
  <si>
    <t>Minitrach seldinger kit 100/461/000</t>
  </si>
  <si>
    <t>ZJ430</t>
  </si>
  <si>
    <t>Náústek pro endoskopii MB-142 028725</t>
  </si>
  <si>
    <t>ZB965</t>
  </si>
  <si>
    <t>Nůžky chirurgické rovné hrotnaté 130 mm B397113920003</t>
  </si>
  <si>
    <t>ZA170</t>
  </si>
  <si>
    <t>Pásek k TS kanyle pěnový 520000</t>
  </si>
  <si>
    <t>ZB648</t>
  </si>
  <si>
    <t>Páska fixační Hand-Fix 30 bal. á 2 ks NKS:60-65</t>
  </si>
  <si>
    <t>ZB963</t>
  </si>
  <si>
    <t>Pinzeta anatomická úzká 145 mm B397114920019</t>
  </si>
  <si>
    <t>ZO010</t>
  </si>
  <si>
    <t>Pinzeta chirurgická Standard rovná 1 x 2 zuby 140 mm 1141113014</t>
  </si>
  <si>
    <t>ZB302</t>
  </si>
  <si>
    <t>Rampa 3 kohouty, bal.á 20 ks, RP 3000 M</t>
  </si>
  <si>
    <t>ZB301</t>
  </si>
  <si>
    <t>Rampa 5 kohoutů bez PVC lipidorezistentní bal. á 20 ks RP 5000 M</t>
  </si>
  <si>
    <t>ZC895</t>
  </si>
  <si>
    <t>Redukce komora Pegasus 201 0-51-0521</t>
  </si>
  <si>
    <t>ZA831</t>
  </si>
  <si>
    <t>Rourka rektální CH20 délka 40 cm 19-20.100</t>
  </si>
  <si>
    <t>ZB249</t>
  </si>
  <si>
    <t>Sáček močový s křížovou výpustí 2000 ml ZAR-TNU201601</t>
  </si>
  <si>
    <t>ZC640</t>
  </si>
  <si>
    <t>Senzor flotrac s hadicí 213 cm MHD8R</t>
  </si>
  <si>
    <t>ZL215</t>
  </si>
  <si>
    <t>Senzor fore-sight dual medium (dle domluvy p. Pecky na ks) 01-07-2005</t>
  </si>
  <si>
    <t>ZO506</t>
  </si>
  <si>
    <t>Senzor fore-sight ELITE dual velký CS 01-07-2103</t>
  </si>
  <si>
    <t>ZA967</t>
  </si>
  <si>
    <t>Set flocare 800 Pack Transition nový pro enter. vaky ( APA 3227171) 586511</t>
  </si>
  <si>
    <t>ZD030</t>
  </si>
  <si>
    <t>Skalpel jednorázový cutfix sterilní bal. á 10 ks 5518040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</si>
  <si>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</si>
  <si>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</si>
  <si>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</si>
  <si>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</si>
  <si>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</si>
  <si>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</si>
  <si>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ZE146</t>
  </si>
  <si>
    <t>Souprava nebulizační uzavřená In-Line-Neb Tee Kit  bal. á 50 ks 41745</t>
  </si>
  <si>
    <t>ZB543</t>
  </si>
  <si>
    <t>Souprava odběrová tracheální na odběr sekretu G05206</t>
  </si>
  <si>
    <t>ZB080</t>
  </si>
  <si>
    <t>Souprava tracheostomická č. 7 100/561/070</t>
  </si>
  <si>
    <t>ZB873</t>
  </si>
  <si>
    <t>Souprava tracheostomická č. 8 100/561/080</t>
  </si>
  <si>
    <t>ZB303</t>
  </si>
  <si>
    <t>Spojka asymetrická 4 x 7 mm 60.21.00 (120 420)</t>
  </si>
  <si>
    <t>ZA860</t>
  </si>
  <si>
    <t>Spojka dvojitá otočná čistá á 20 ks 23412</t>
  </si>
  <si>
    <t>ZB598</t>
  </si>
  <si>
    <t>Spojka symetrická přímá 7 x 7 mm 60.23.00 (120 430)</t>
  </si>
  <si>
    <t>ZD458</t>
  </si>
  <si>
    <t>Spojka vrapovaná roztaž.rovná 15F bal. á 50 ks 038-61-311</t>
  </si>
  <si>
    <t>ZB666</t>
  </si>
  <si>
    <t>Spojka Y 9 x 9 x 9 mm symetrická bal. á 100 ks 12049</t>
  </si>
  <si>
    <t>ZH168</t>
  </si>
  <si>
    <t>Stříkačka injekční 3-dílná 1 ml L tuberculin s jehlou KD-JECT III 26G x 1/2" 0,45 x 12 mm 831786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</si>
  <si>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</si>
  <si>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</si>
  <si>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</si>
  <si>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</si>
  <si>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ZA964</t>
  </si>
  <si>
    <t>Stříkačka janett 3-dílná 60 ml sterilní vyplachovací 050ML3CZ-CEW (MRG564)</t>
  </si>
  <si>
    <t>ZB988</t>
  </si>
  <si>
    <t>System hrudní drenáže Pleur-evac bal. á 6 ks pro dospělé A-6000-08LF</t>
  </si>
  <si>
    <t>ZL333</t>
  </si>
  <si>
    <t>Systém odsávací uzavřený ET Comfortsoft CH 14 55 cm 72 hod. 02-011-11</t>
  </si>
  <si>
    <t>ZL332</t>
  </si>
  <si>
    <t>Systém odsávací uzavřený TS Comfortsoft CH 16 30 cm 72 hod., bal 25 ks, 02-011-06</t>
  </si>
  <si>
    <t>ZB098</t>
  </si>
  <si>
    <t>Trokar hrudní Argyle Ch28/41 cm bal. á 10 ks 8888561068</t>
  </si>
  <si>
    <t>ZB451</t>
  </si>
  <si>
    <t>Trokar hrudní Argyle Ch32/41 cm bal. á 10 ks 8888561076</t>
  </si>
  <si>
    <t>ZF442</t>
  </si>
  <si>
    <t>Vak dýchací 2000 ml 2820</t>
  </si>
  <si>
    <t>ZB313</t>
  </si>
  <si>
    <t>Zavaděč trach. rourek pro TR velký 8.5 - 11.0 mm á 10 ks 100/120/300</t>
  </si>
  <si>
    <t>ZI182</t>
  </si>
  <si>
    <t>Zkumavka + aplikátor s chem.stabilizátorem UriSwab žlutá 802CE.A</t>
  </si>
  <si>
    <t>ZB777</t>
  </si>
  <si>
    <t>Zkumavka červená 4 ml gel 454071</t>
  </si>
  <si>
    <t>ZE079</t>
  </si>
  <si>
    <t>Set transfúzní non PVC s odvzdušněním a bakteriálním filtrem ZAR-I-TS</t>
  </si>
  <si>
    <t>ZA832</t>
  </si>
  <si>
    <t>Jehla injekční 0,9 x 40 mm žlutá 4657519</t>
  </si>
  <si>
    <t>ZB769</t>
  </si>
  <si>
    <t>Jehla vakuová 206/38 mm žlutá 450077</t>
  </si>
  <si>
    <t>ZN040</t>
  </si>
  <si>
    <t>Rukavice operační gammex latex PF bez pudru 8,5 330048085</t>
  </si>
  <si>
    <t>ZO935</t>
  </si>
  <si>
    <t>Rukavice operační latexové bez pudru sempermed derma PF vel. 7,0 39473</t>
  </si>
  <si>
    <t>ZK440</t>
  </si>
  <si>
    <t>Rukavice operační latexové s pudrem sempermed classic vel. 8,0 31284</t>
  </si>
  <si>
    <t>ZC637</t>
  </si>
  <si>
    <t>Arteriofix bal. á 20 ks 20G 5206324</t>
  </si>
  <si>
    <t>ZB819</t>
  </si>
  <si>
    <t>Arteriofix bal. á 20 ks 5206332</t>
  </si>
  <si>
    <t>ZF904</t>
  </si>
  <si>
    <t>Katetr bipolární stimul. 5FR AI07155</t>
  </si>
  <si>
    <t>ZA191</t>
  </si>
  <si>
    <t>Katetr CVC 3 lumen 7 Fr x 21 cm bal. á 5 ks ML-00703</t>
  </si>
  <si>
    <t>ZC218</t>
  </si>
  <si>
    <t>Katetr dialyzační 2 lumen 14,0 Fr x 15 cm CS-22142-F</t>
  </si>
  <si>
    <t>ZB751</t>
  </si>
  <si>
    <t>Hadice PVC 8/12 á 30 m P00468</t>
  </si>
  <si>
    <t>ZL249</t>
  </si>
  <si>
    <t>Hadice vrapovaná bal. á 50 m 038-01-228</t>
  </si>
  <si>
    <t>ZB171</t>
  </si>
  <si>
    <t>Maska kyslíková bal. á 50 ks 1041</t>
  </si>
  <si>
    <t>ZC772</t>
  </si>
  <si>
    <t>Maska kyslíková pro dospělé uchycení gumičkou 13101</t>
  </si>
  <si>
    <t>ZB322</t>
  </si>
  <si>
    <t>Maska resuscitační nafuk. dosp. střed bal. á 20 ks 41281</t>
  </si>
  <si>
    <t>ZF295</t>
  </si>
  <si>
    <t>Okruh dýchací anesteziologický 1,6 m s nízkou poddajností 038-01-130</t>
  </si>
  <si>
    <t>ZC366</t>
  </si>
  <si>
    <t>Převodník tlakový PX260 150 cm 1 linka bal. á 10 ks (T100209A) T100209B</t>
  </si>
  <si>
    <t>50115004</t>
  </si>
  <si>
    <t>IUTN - kovové (Z506)</t>
  </si>
  <si>
    <t>ZG486</t>
  </si>
  <si>
    <t>Dlaha sternální uzamykatelná 2.4 mm 460.019</t>
  </si>
  <si>
    <t>ZF684</t>
  </si>
  <si>
    <t>Dlaha sternální uzamykatelná 2.4 mm 460.023</t>
  </si>
  <si>
    <t>ZI132</t>
  </si>
  <si>
    <t>Dlaha sternální uzamykatelná 2.4 mm 460.045</t>
  </si>
  <si>
    <t>ZG540</t>
  </si>
  <si>
    <t>Dlaha sternální uzamykatelná 2.4 mm pro tělo sterna 460.038</t>
  </si>
  <si>
    <t>ZA819</t>
  </si>
  <si>
    <t>Dlaha sternální ZipFix bal. á 20 ks 08.501.001.20S</t>
  </si>
  <si>
    <t>KC617</t>
  </si>
  <si>
    <t>graft aortální 27VAVGJ-515</t>
  </si>
  <si>
    <t>KI338</t>
  </si>
  <si>
    <t>kroužek anuloplastický MC3 Trikuspidální 32mm 4900T32</t>
  </si>
  <si>
    <t>KI339</t>
  </si>
  <si>
    <t>kroužek anuloplastický MC3 Trikuspidální 34mm 4900T34</t>
  </si>
  <si>
    <t>KI340</t>
  </si>
  <si>
    <t>kroužek anuloplastický MC3 Trikuspidální 36mm 4900T36</t>
  </si>
  <si>
    <t>KI327</t>
  </si>
  <si>
    <t>kroužek anuloplastický Physio Mitrální 26mm 4450M26</t>
  </si>
  <si>
    <t>KI328</t>
  </si>
  <si>
    <t>kroužek anuloplastický Physio Mitrální 28mm 4450M28</t>
  </si>
  <si>
    <t>KI330</t>
  </si>
  <si>
    <t>kroužek anuloplastický Physio Mitrální 32mm 4450M32</t>
  </si>
  <si>
    <t>KI331</t>
  </si>
  <si>
    <t>kroužek anuloplastický Physio Mitrální 34mm 4450M34</t>
  </si>
  <si>
    <t>KC621</t>
  </si>
  <si>
    <t>mhv konduit SJM 23VAVGJ-515</t>
  </si>
  <si>
    <t>KC614</t>
  </si>
  <si>
    <t>mhv masters SJM, 27MJ-501</t>
  </si>
  <si>
    <t>KC615</t>
  </si>
  <si>
    <t>mhv masters SJM, 29MJ-501</t>
  </si>
  <si>
    <t>KC620</t>
  </si>
  <si>
    <t>mhv masters SJM, 31MJ-501</t>
  </si>
  <si>
    <t>ZF686</t>
  </si>
  <si>
    <t>Šroub sternální unilock 3,0 mm 04.501.112</t>
  </si>
  <si>
    <t>ZH558</t>
  </si>
  <si>
    <t>Šroub sternální unilock 3,0 mm 04.501.114</t>
  </si>
  <si>
    <t>ZH559</t>
  </si>
  <si>
    <t>Šroub sternální unilock 3,0 mm 04.501.116</t>
  </si>
  <si>
    <t>ZH560</t>
  </si>
  <si>
    <t>Šroub sternální unilock 3,0 mm 04.501.118</t>
  </si>
  <si>
    <t>50115011</t>
  </si>
  <si>
    <t>IUTN - ostat.nákl.PZT (Z515)</t>
  </si>
  <si>
    <t>KI886</t>
  </si>
  <si>
    <t>kroužek anuloplastický SÉGIUM SJM mitrální semirigidní vel. 26 SARP-26</t>
  </si>
  <si>
    <t>KI180</t>
  </si>
  <si>
    <t>kroužek anuloplastický SÉGIUM SJM mitrální semirigidní vel. 28 SARP-28</t>
  </si>
  <si>
    <t>KI181</t>
  </si>
  <si>
    <t>kroužek anuloplastický SÉGIUM SJM mitrální semirigidní vel. 30 SARP-30</t>
  </si>
  <si>
    <t>KI182</t>
  </si>
  <si>
    <t>kroužek anuloplastický SÉGIUM SJM mitrální semirigidní vel. 32 SARP-32</t>
  </si>
  <si>
    <t>KI887</t>
  </si>
  <si>
    <t>kroužek anuloplastický SÉGIUM SJM mitrální semirigidní vel. 34 SARP-34</t>
  </si>
  <si>
    <t>KF229</t>
  </si>
  <si>
    <t>protéza cévní gelweave valsalva 26 mm 30026ADP</t>
  </si>
  <si>
    <t>KF230</t>
  </si>
  <si>
    <t>protéza cévní gelweave valsalva 28 mm 30028ADP</t>
  </si>
  <si>
    <t>KJ322</t>
  </si>
  <si>
    <t>protéza cévní gelweave valsava 24 mm 730024ADP</t>
  </si>
  <si>
    <t>ZF133</t>
  </si>
  <si>
    <t>Protéza cévní hemashield 14/15 M00202175114P0</t>
  </si>
  <si>
    <t>ZH586</t>
  </si>
  <si>
    <t>Protéza cévní hemashield 16/15 M00202175116P0</t>
  </si>
  <si>
    <t>ZC165</t>
  </si>
  <si>
    <t>Protéza cévní hemashield 18/15 M00202175118P0</t>
  </si>
  <si>
    <t>ZH838</t>
  </si>
  <si>
    <t>Protéza cévní hemashield 20/15 M00202175120P0</t>
  </si>
  <si>
    <t>ZC263</t>
  </si>
  <si>
    <t>Protéza cévní hemashield 24/15 M00202175124P0</t>
  </si>
  <si>
    <t>ZC839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</si>
  <si>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</si>
  <si>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</si>
  <si>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</si>
  <si>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</si>
  <si>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</si>
  <si>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ZC155</t>
  </si>
  <si>
    <t>Protéza cévní hemashield 32/15 M00202175132P0</t>
  </si>
  <si>
    <t>ZI865</t>
  </si>
  <si>
    <t>Protéza cévní hemashield 38/15 M00202175138P0</t>
  </si>
  <si>
    <t>ZH839</t>
  </si>
  <si>
    <t>Protéza cévní hemashield gold 8/20 IGK0008-20</t>
  </si>
  <si>
    <t>ZH165</t>
  </si>
  <si>
    <t>Protéza cévní InterGard knitted 6/20 IGK0006-20</t>
  </si>
  <si>
    <t>ZB153</t>
  </si>
  <si>
    <t>Vosk kostní Knochenwasch 2,5 G 1029754</t>
  </si>
  <si>
    <t>KC618</t>
  </si>
  <si>
    <t>záplata Biocor SJM B40-10 x 6 C0510</t>
  </si>
  <si>
    <t>záplata EnCap 5 x 10 cm  C0510</t>
  </si>
  <si>
    <t>DF166</t>
  </si>
  <si>
    <t>KALIBRAČNÍ ROZTOK 2  S1830 (ABL 825)</t>
  </si>
  <si>
    <t>50115040</t>
  </si>
  <si>
    <t>laboratorní materiál (Z505)</t>
  </si>
  <si>
    <t>ZF670</t>
  </si>
  <si>
    <t>Kádinka nízká s výlevkou skol 150 ml KAVA632417010150_U (č. n. 2602043344)</t>
  </si>
  <si>
    <t>ZA465</t>
  </si>
  <si>
    <t>Fólie incizní raucodrape sterilní 45 x 50 cm 25445</t>
  </si>
  <si>
    <t>ZA494</t>
  </si>
  <si>
    <t>Fólie incizní rucodrape ( opraflex ) 45 x 20 cm 25443</t>
  </si>
  <si>
    <t>ZB048</t>
  </si>
  <si>
    <t>Krytí cellistyp F (fibrilar) 2,5 x 5 cm bal. á 10 ks (náhrada za okcel) 2082025</t>
  </si>
  <si>
    <t>ZM326</t>
  </si>
  <si>
    <t>Krytí hemostatické nevstřebatelné textilní hemopatch kit. box medium 4,5 x 4,5 cm bal. á 3 ks 1505182</t>
  </si>
  <si>
    <t>ZN676</t>
  </si>
  <si>
    <t>Krytí mepilex border post-op sterilní 10 x 25 cm bal. á 10 ks 495450</t>
  </si>
  <si>
    <t>ZN465</t>
  </si>
  <si>
    <t>Krytí rudafix transparent (náhrada za hypaifix ) 10 cm x 10 m ZAR-NOB074110</t>
  </si>
  <si>
    <t>ZA337</t>
  </si>
  <si>
    <t>Náplast softpore 1,25 cm x 9,15 m bal. á 24 ks 1320103111</t>
  </si>
  <si>
    <t>ZA542</t>
  </si>
  <si>
    <t>Náplast wet pruf voduvzd. 1,25 cm x 9,14 m bal. á 24 ks K00-3063C</t>
  </si>
  <si>
    <t>ZN477</t>
  </si>
  <si>
    <t>Obinadlo elastické universal 12 cm x 5 m 1323100314</t>
  </si>
  <si>
    <t>ZF080</t>
  </si>
  <si>
    <t>Rouška břišní 17 nití s kroužkem na tkanici 12 x 47 cm bal. á 50 ks 1230100311</t>
  </si>
  <si>
    <t>ZC985</t>
  </si>
  <si>
    <t>Rouška břišní sterilní RTG nití 45 x 45 cm / 5 ks karton á 500 ks 37750+</t>
  </si>
  <si>
    <t>ZA577</t>
  </si>
  <si>
    <t>Set rouškovací Certofix pro CVC bal á 10 ks 291832</t>
  </si>
  <si>
    <t>ZA502</t>
  </si>
  <si>
    <t>Tampon nesterilní stáčený 30 x 60 cm 1320300406</t>
  </si>
  <si>
    <t>KC599</t>
  </si>
  <si>
    <t>acrobat SUV OM-9000S</t>
  </si>
  <si>
    <t>KC601</t>
  </si>
  <si>
    <t>acrobat SUV sada XP-5000 + 9000S</t>
  </si>
  <si>
    <t>ZD151</t>
  </si>
  <si>
    <t>Ambuvak pro dospělé vak 1,5 l 7152000</t>
  </si>
  <si>
    <t>KC602</t>
  </si>
  <si>
    <t>axius blower/mister  á 5 ks CB-1000</t>
  </si>
  <si>
    <t>ZC752</t>
  </si>
  <si>
    <t>Čepelka skalpelová 15 BB515</t>
  </si>
  <si>
    <t>ZC754</t>
  </si>
  <si>
    <t>Čepelka skalpelová 21 BB521</t>
  </si>
  <si>
    <t>ZI655</t>
  </si>
  <si>
    <t>Difuzér plynový pro mimotělní oběh P8020/00</t>
  </si>
  <si>
    <t>ZE136</t>
  </si>
  <si>
    <t>Drát ocelový flexibilní 7/45 cm bal. á 48 ks KS1-745-4</t>
  </si>
  <si>
    <t>ZB866</t>
  </si>
  <si>
    <t>Drát ocelový Steel 7 bal. á 12 ks M624G</t>
  </si>
  <si>
    <t>ZA204</t>
  </si>
  <si>
    <t>Drát zaváděcí á 25 ks AW-04432</t>
  </si>
  <si>
    <t>ZA759</t>
  </si>
  <si>
    <t>Drén redon CH10 50 cm U2111000</t>
  </si>
  <si>
    <t>ZN249</t>
  </si>
  <si>
    <t>Držák skalpelových čepelek č. 3 PL87-103</t>
  </si>
  <si>
    <t>ZB852</t>
  </si>
  <si>
    <t>Elektroda defibrilační pro dospělé adhezivní  bal. á 10 ks 130 x 100 mm 2059145-010</t>
  </si>
  <si>
    <t>ZA932</t>
  </si>
  <si>
    <t>Elektroda neutrální ke koagulaci bal. á 50 ks E7509</t>
  </si>
  <si>
    <t>ZD945</t>
  </si>
  <si>
    <t>Filtr bakteriální a virový 1344000S</t>
  </si>
  <si>
    <t>ZL514</t>
  </si>
  <si>
    <t>Hadička k měření tlaku bal. á 20 ks (st.k.č. S2589 701065874) JH10.65874</t>
  </si>
  <si>
    <t>ZA689</t>
  </si>
  <si>
    <t>Hadička spojovací tlaková unicath pr. 1,0 mm x 150 cm, bal.á 40 ks,  PB 3115 M</t>
  </si>
  <si>
    <t>ZB670</t>
  </si>
  <si>
    <t>Hadička spojovací tlaková unicath pr. 3,0 mm x 200 cm, bal 25 ks, PB 3320 M</t>
  </si>
  <si>
    <t>ZB531</t>
  </si>
  <si>
    <t>Hadička vysokotlaká combidyn 200 cm bal. á 50 ks 5215035</t>
  </si>
  <si>
    <t>ZB365</t>
  </si>
  <si>
    <t>Kanyla aortální glide 21Fr á 10 ks EZC21TA</t>
  </si>
  <si>
    <t>ZB493</t>
  </si>
  <si>
    <t>Kanyla aortální glide 24Fr á 10 ks EZC24TA</t>
  </si>
  <si>
    <t>ZM697</t>
  </si>
  <si>
    <t>Kanyla cvent - standart aortic root 7 Fr/14 cm  bal. á 20 ks 20014</t>
  </si>
  <si>
    <t>ZM839</t>
  </si>
  <si>
    <t>Kanyla do safény Free flow bal. á 20 ks 30022</t>
  </si>
  <si>
    <t>ZD261</t>
  </si>
  <si>
    <t>Kanyla ET 7,0 s manžetou bal. á 20 ks 100/199/070</t>
  </si>
  <si>
    <t>ZB309</t>
  </si>
  <si>
    <t>Kanyla ET 7,5 s manžetou bal. á 20 ks 100/199/075</t>
  </si>
  <si>
    <t>ZM232</t>
  </si>
  <si>
    <t>Kanyla femorální arteriální 15 Fr BE-PAS1515 JH104.7280</t>
  </si>
  <si>
    <t>ZM233</t>
  </si>
  <si>
    <t>Kanyla femorální arteriální 17 Fr BE-PAS1715 JH10.47281</t>
  </si>
  <si>
    <t>ZM234</t>
  </si>
  <si>
    <t>Kanyla femorální arteriální 19 Fr BE-PAS1915 JH104.7282</t>
  </si>
  <si>
    <t>ZM316</t>
  </si>
  <si>
    <t>Kanyla femorální arteriální OPTI16</t>
  </si>
  <si>
    <t>ZM317</t>
  </si>
  <si>
    <t>Kanyla femorální arteriální OPTI18</t>
  </si>
  <si>
    <t>ZE550</t>
  </si>
  <si>
    <t>Kanyla femorální arteriální s dilatátorem fem-flex 20Fr á 5 ks TFA02025</t>
  </si>
  <si>
    <t>ZE552</t>
  </si>
  <si>
    <t>Kanyla femorální arteriální s dilatátorem fem-flex 24Fr á 5 ks TFA02425</t>
  </si>
  <si>
    <t>ZM235</t>
  </si>
  <si>
    <t>Kanyla femorální venózní 21 Fr BE-PVL2155 JH104.7294</t>
  </si>
  <si>
    <t>ZM236</t>
  </si>
  <si>
    <t>Kanyla femorální venózní 23 Fr BE-PVL2355 JH10.47295</t>
  </si>
  <si>
    <t>ZM237</t>
  </si>
  <si>
    <t>Kanyla femorální venózní 25 Fr BE-PVL2555 JH104.7296</t>
  </si>
  <si>
    <t>ZN385</t>
  </si>
  <si>
    <t>Kanyla koronární přímá průměr 2,1 mm balon velikost 4 mm CP-21004</t>
  </si>
  <si>
    <t>ZN386</t>
  </si>
  <si>
    <t>Kanyla koronární přímá průměr 2,1 mm balon velikost 5 mm CP-21005</t>
  </si>
  <si>
    <t>ZN387</t>
  </si>
  <si>
    <t>Kanyla koronární přímá průměr 3,0 mm balon velikost 6 mm CP-21006</t>
  </si>
  <si>
    <t>ZM696</t>
  </si>
  <si>
    <t>Kanyla left vent catether 18Fr/38 1 cm PVC bal. á 20 ks 12118</t>
  </si>
  <si>
    <t>ZA257</t>
  </si>
  <si>
    <t>Kanyla retrográdní kardioplegická SRT014MIBB</t>
  </si>
  <si>
    <t>ZF480</t>
  </si>
  <si>
    <t>Kanyla tracheoskopická VivaSight 35F DL DLVT35L</t>
  </si>
  <si>
    <t>ZF483</t>
  </si>
  <si>
    <t>Kanyla tracheoskopická VivaSight 37F DL DLVT37L</t>
  </si>
  <si>
    <t>ZF486</t>
  </si>
  <si>
    <t>Kanyla tracheoskopická VivaSight 39F DL DLVT39L</t>
  </si>
  <si>
    <t>ZF018</t>
  </si>
  <si>
    <t>Kanyla vasofix 16G šedá safety 4269179S-01</t>
  </si>
  <si>
    <t>ZD979</t>
  </si>
  <si>
    <t>Kanyla vasofix 17G bílá safety 4269152S-01</t>
  </si>
  <si>
    <t>ZD980</t>
  </si>
  <si>
    <t>Kanyla vasofix 18G zelená safety 4269136S-01</t>
  </si>
  <si>
    <t>ZB074</t>
  </si>
  <si>
    <t>Kanyla venózní dvoustupňová 29/29/29Fr VAVD á 10 ks TF292902A</t>
  </si>
  <si>
    <t>ZA764</t>
  </si>
  <si>
    <t>Kanyla venózní dvoustupňová 32/40Fr á 10 ks TR3240OA</t>
  </si>
  <si>
    <t>ZB380</t>
  </si>
  <si>
    <t>Kanyla venózní dvoustupňová 33/43Fr á 10 ks TF3343OA</t>
  </si>
  <si>
    <t>ZA255</t>
  </si>
  <si>
    <t>Kanyla venózní dvoustupňová 36/46Fr á 10 ks TF3646OA</t>
  </si>
  <si>
    <t>ZE556</t>
  </si>
  <si>
    <t>Kanyla venózní femorální 20Fr VFEM020</t>
  </si>
  <si>
    <t>ZE555</t>
  </si>
  <si>
    <t>Kanyla venózní femorální 22Fr VFEM022</t>
  </si>
  <si>
    <t>ZE554</t>
  </si>
  <si>
    <t>Kanyla venózní femorální 24Fr VFEM024</t>
  </si>
  <si>
    <t>ZB358</t>
  </si>
  <si>
    <t>Kanyla venózní perfuzní jednostupňová 24Fr TFM024L</t>
  </si>
  <si>
    <t>ZC655</t>
  </si>
  <si>
    <t>Kanyla venózní perfuzní jednostupňová 26Fr TFM026L</t>
  </si>
  <si>
    <t>ZB504</t>
  </si>
  <si>
    <t>Kanyla venózní perfuzní jednostupňová 28Fr TFM028L</t>
  </si>
  <si>
    <t>ZB853</t>
  </si>
  <si>
    <t>Kanyla venózní perfuzní jednostupňová 30Fr TFM030L</t>
  </si>
  <si>
    <t>ZA709</t>
  </si>
  <si>
    <t>Katetr močový foley 22CH bal. á 12 ks 1575-02</t>
  </si>
  <si>
    <t>ZO182</t>
  </si>
  <si>
    <t>Katetr močový foley pro měření teploty 14 Fr 2- cestný silikonový MN-0114</t>
  </si>
  <si>
    <t>ZG134</t>
  </si>
  <si>
    <t>Katetr močový nelaton CH14 pro měření teploty 179360-000140</t>
  </si>
  <si>
    <t>ZG133</t>
  </si>
  <si>
    <t>Katetr močový nelaton pro měření teploty ch12 bal. á 5 ks 179360-000120</t>
  </si>
  <si>
    <t>ZA160</t>
  </si>
  <si>
    <t>Katetr multi lumen 9 Fr/10 cm SI-21142</t>
  </si>
  <si>
    <t>ZG480</t>
  </si>
  <si>
    <t>Kauter F7234/1 pálení do protéz á 10 ks F7234/1</t>
  </si>
  <si>
    <t>ZE718</t>
  </si>
  <si>
    <t>Klema MD454R</t>
  </si>
  <si>
    <t>KJ678</t>
  </si>
  <si>
    <t>Kleště ablační bipolární Cardioblate - Gemini 4926</t>
  </si>
  <si>
    <t>ZF138</t>
  </si>
  <si>
    <t>Klíč utahovací retraktorový GF3245-3</t>
  </si>
  <si>
    <t>ZD920</t>
  </si>
  <si>
    <t>Klip horizon S-WIDE 30 x 6 bal. á 180 ks červený HZ1201</t>
  </si>
  <si>
    <t>ZL623</t>
  </si>
  <si>
    <t>Klipovač horizon open S-WIDE 20 cm zahnutý HZ137082</t>
  </si>
  <si>
    <t>ZB164</t>
  </si>
  <si>
    <t>Kyveta k hemochron ACT+  bal. 45 ks JACT+</t>
  </si>
  <si>
    <t>ZB103</t>
  </si>
  <si>
    <t>Láhev k odsávačce flovac 2l hadice 1,8 m 000-036-021</t>
  </si>
  <si>
    <t>ZB553</t>
  </si>
  <si>
    <t>Láhev redon hi-vac 400 ml-kompletní 05.000.22.803</t>
  </si>
  <si>
    <t>ZI123</t>
  </si>
  <si>
    <t>Lepidlo tkáňové 10 ml BioGlue BG3510-5-G</t>
  </si>
  <si>
    <t>ZM333</t>
  </si>
  <si>
    <t>Lepidlo tkáňové 4 ml coseal premix 934074</t>
  </si>
  <si>
    <t>ZI016</t>
  </si>
  <si>
    <t>Lepidlo tkáňové 5 ml BioGlue BG3515-5-G</t>
  </si>
  <si>
    <t>ZB296</t>
  </si>
  <si>
    <t>Mikroskalpel Stab Blade/Tip 22,5° Straig bal. á 6 ks 72-2202</t>
  </si>
  <si>
    <t>KH587</t>
  </si>
  <si>
    <t>ofuk Blow mister 22150</t>
  </si>
  <si>
    <t>KG693</t>
  </si>
  <si>
    <t>oxygenátor medos hilite 7000 rheoparin LGTME6201C001</t>
  </si>
  <si>
    <t>KI947</t>
  </si>
  <si>
    <t>oxygenátor terumo Capiox včetně hadicového setu CX-CZ091X</t>
  </si>
  <si>
    <t>ZB357</t>
  </si>
  <si>
    <t>Pásek adapter coronary perfusion typ Y 10004</t>
  </si>
  <si>
    <t>ZB952</t>
  </si>
  <si>
    <t>Plegie cílená á 20 ks (MEDPROGRESS) 30010</t>
  </si>
  <si>
    <t>ZB324</t>
  </si>
  <si>
    <t>Plegie cílená á 20 ks (MEDPROGRESS) 30012</t>
  </si>
  <si>
    <t>ZB297</t>
  </si>
  <si>
    <t>Podložka cortex 20 12 x 160 mm bal. á 2 ks 103-0116 (pův.k.č.103011664252)</t>
  </si>
  <si>
    <t>KH586</t>
  </si>
  <si>
    <t>polohovač Starfish EVO HP3000</t>
  </si>
  <si>
    <t>ZC940</t>
  </si>
  <si>
    <t>Pumpa centrifugální 050-300-000</t>
  </si>
  <si>
    <t>ZM305</t>
  </si>
  <si>
    <t>Punch aortální jednorázový 15 cm délka 3,6 mm bal. á 6 ks DP- 36K</t>
  </si>
  <si>
    <t>KI498</t>
  </si>
  <si>
    <t>retractor Inserts 28707 á 10 ks</t>
  </si>
  <si>
    <t>KG780</t>
  </si>
  <si>
    <t>rezervoár venózní MVC4030 rheoparin LGTME62210100</t>
  </si>
  <si>
    <t>ZB784</t>
  </si>
  <si>
    <t>Rukojeť laryngoskopická medium pro lžíce s f.optickým vláknem 3000.350.10</t>
  </si>
  <si>
    <t>KG696</t>
  </si>
  <si>
    <t>sada aplikační (2 ks odsávací kanyla MES 9570 + 1 ks kanyla do kořene aorty MER 2015 + 1 ks hadicový organizér) MEH - APSET LGTMEH123317</t>
  </si>
  <si>
    <t>ZN855</t>
  </si>
  <si>
    <t>Sada připojovacích hadic k mimotělnímu oběhu - set vavd bal. á 25 ks MEH7 4298-0</t>
  </si>
  <si>
    <t>ZG002</t>
  </si>
  <si>
    <t>Sání perikardiální SU 29602</t>
  </si>
  <si>
    <t>ZB532</t>
  </si>
  <si>
    <t>Senzor level 95133 bal. á 100 ks SC-23-27-41</t>
  </si>
  <si>
    <t>KG694</t>
  </si>
  <si>
    <t>set hadicový medos reoparin coated LGTMEH1C1754</t>
  </si>
  <si>
    <t>KG779</t>
  </si>
  <si>
    <t>set hadicový medos reoparin coated LGTMEH2C1753</t>
  </si>
  <si>
    <t>KG695</t>
  </si>
  <si>
    <t>set kardioplegie LGTMEH32780</t>
  </si>
  <si>
    <t>KI533</t>
  </si>
  <si>
    <t>Set paerfuzní kardioplegický Myotherm XP( M423002A)  M423002B</t>
  </si>
  <si>
    <t>KH443</t>
  </si>
  <si>
    <t>Sonda-cryo surgical probe 60CM1</t>
  </si>
  <si>
    <t>ZM723</t>
  </si>
  <si>
    <t>Spojka 3/8 - 3/8 - 3/8 bal. á 25 ks MEYK1H4440</t>
  </si>
  <si>
    <t>ZM727</t>
  </si>
  <si>
    <t>Spojka 3/8 - 3/8 s luerem bal. á 25 ks MEGK3H4400</t>
  </si>
  <si>
    <t>ZM600</t>
  </si>
  <si>
    <t>Spojka flovac žlutá 000-036-102</t>
  </si>
  <si>
    <t>KH172</t>
  </si>
  <si>
    <t>spojka Retroguard 3/8 x 3/8 718828200002</t>
  </si>
  <si>
    <t>ZJ573</t>
  </si>
  <si>
    <t>Spojka symetrická 7,7 mm 75103</t>
  </si>
  <si>
    <t>ZL515</t>
  </si>
  <si>
    <t>Spojka Y 1/2-3/8-3/8 á 25 ks MEYK1H5440</t>
  </si>
  <si>
    <t>KH584</t>
  </si>
  <si>
    <t>stabilizátor Octopus AS TS2500,TS2000</t>
  </si>
  <si>
    <t>ZF090</t>
  </si>
  <si>
    <t>Stapler kožní 35 svorek á 6 ks 783100</t>
  </si>
  <si>
    <t>Stapler kožní bal. á 6 ks 783100</t>
  </si>
  <si>
    <t>ZF186</t>
  </si>
  <si>
    <t>Stříkačka janett 2-dílná 150 ml vyplachovací balená 08151</t>
  </si>
  <si>
    <t>ZN254</t>
  </si>
  <si>
    <t>Svorka na prádlo Backhaus tupá 115080790</t>
  </si>
  <si>
    <t>ZB450</t>
  </si>
  <si>
    <t>Vak na transfuzi bal. á 40 ks (TGR0592) PS111EA</t>
  </si>
  <si>
    <t>ZB964</t>
  </si>
  <si>
    <t>Výplň pro chir. svorky 86 mm, pár č.6 DSAFE86</t>
  </si>
  <si>
    <t>ZD405</t>
  </si>
  <si>
    <t>Výplň pro chir. svorky typ JAW pár č.6 DSAFE61</t>
  </si>
  <si>
    <t>ZA161</t>
  </si>
  <si>
    <t>Zavaděč bal. á 10 ks CI09800</t>
  </si>
  <si>
    <t>ZE582</t>
  </si>
  <si>
    <t>Zavaděč perkutánní set 6Fr bal. á 10 ks IK-09600</t>
  </si>
  <si>
    <t>ZB312</t>
  </si>
  <si>
    <t>Zavaděč trach. rourek pro TR střední 5.0 - 8.0 mm á 10 ks 100/120/200</t>
  </si>
  <si>
    <t>ZA870</t>
  </si>
  <si>
    <t>Set bez kontroly vakua yankauer bal. á 100 ks 34092182</t>
  </si>
  <si>
    <t>ZK340</t>
  </si>
  <si>
    <t>Set collection TX cardio 04266</t>
  </si>
  <si>
    <t>ZA244</t>
  </si>
  <si>
    <t>Set hemofiltrační incl. BC 140 plus bal. á 10 ks P-0400 JH10.05142</t>
  </si>
  <si>
    <t>ZK337</t>
  </si>
  <si>
    <t>Set procedure TX175 04256</t>
  </si>
  <si>
    <t>ZN522</t>
  </si>
  <si>
    <t>Set rouškovací kardio ICHS 97069730</t>
  </si>
  <si>
    <t>ZN523</t>
  </si>
  <si>
    <t>Set rouškovací revize + chlopeň 97069729</t>
  </si>
  <si>
    <t>ZB209</t>
  </si>
  <si>
    <t>Set transfúzní BLLP pro přetlakovou transfuzi bez vzdušného filtru hemomed 05123</t>
  </si>
  <si>
    <t>ZE557</t>
  </si>
  <si>
    <t>Set zaváděcí perkutální arteriální fem-flex á 5 ks PIKA</t>
  </si>
  <si>
    <t>ZM239</t>
  </si>
  <si>
    <t>Set zaváděcí perkutální arteriální PIK150 JH104.7385</t>
  </si>
  <si>
    <t>ZE558</t>
  </si>
  <si>
    <t>Set zaváděcí perkutální venózní fem-flex á 5 ks PIKV</t>
  </si>
  <si>
    <t>50115064</t>
  </si>
  <si>
    <t>ZPr - šicí materiál (Z529)</t>
  </si>
  <si>
    <t>ZH325</t>
  </si>
  <si>
    <t>Šití cardioflon 0 bal. á 24 ks 19R35A</t>
  </si>
  <si>
    <t>ZI869</t>
  </si>
  <si>
    <t>Šití cardioflon 2/0 bal. á 24 ks 19R30A</t>
  </si>
  <si>
    <t>ZI468</t>
  </si>
  <si>
    <t>Šití cardioflon 3/0 bal. á 24 ks 19R20A</t>
  </si>
  <si>
    <t>ZA911</t>
  </si>
  <si>
    <t>Šití dafilon modrý 2/0 (3) bal. á 36 ks C0932477</t>
  </si>
  <si>
    <t>ZJ183</t>
  </si>
  <si>
    <t>Šití optime 0 kožní bal. á 36 ks 18S35F</t>
  </si>
  <si>
    <t>ZJ325</t>
  </si>
  <si>
    <t>Šití optime 2/0 bal. á 36 ks 18G30H</t>
  </si>
  <si>
    <t>ZJ181</t>
  </si>
  <si>
    <t>Šití optime 2/0 kožní bal. á 36 ks 18S30K</t>
  </si>
  <si>
    <t>ZJ662</t>
  </si>
  <si>
    <t>Šití optime 3/0 bal. á 36 ks 18S20M</t>
  </si>
  <si>
    <t>ZM718</t>
  </si>
  <si>
    <t>Šití premicron Z/B 2/0 (3) bal. á 6 x 4 ks M0027756</t>
  </si>
  <si>
    <t>ZB150</t>
  </si>
  <si>
    <t>Šití premicron Z/B 2/0 bal. á 24 ks B0027711</t>
  </si>
  <si>
    <t>ZB149</t>
  </si>
  <si>
    <t>Šití premicron Z/B 2/0 bal. á 24 ks B0027720</t>
  </si>
  <si>
    <t>ZB609</t>
  </si>
  <si>
    <t>Šití premicron zelený 2/0 (3) bal. á 36 ks C0026026</t>
  </si>
  <si>
    <t>ZB608</t>
  </si>
  <si>
    <t>Šití premicron zelený 2/0 (3) bal. á 36 ks C0026057</t>
  </si>
  <si>
    <t>ZB144</t>
  </si>
  <si>
    <t>Šití premicron zelený 2/0 (3) bal. á 36 ks C0026816</t>
  </si>
  <si>
    <t>ZB700</t>
  </si>
  <si>
    <t>Šití premicron zelený 2/0 (3) bal. á 36 ks C0026906</t>
  </si>
  <si>
    <t>ZB610</t>
  </si>
  <si>
    <t>Šití premicron zelený 3/0 (2) bal. á 36 ks C0026005</t>
  </si>
  <si>
    <t>ZB145</t>
  </si>
  <si>
    <t>Šití premicron zelený 3/0 (2) bal. á 36 ks C0026815</t>
  </si>
  <si>
    <t>ZB981</t>
  </si>
  <si>
    <t>Šití premicron zelený 3/0 (2) bal. á 36 ks C0026905</t>
  </si>
  <si>
    <t>ZB280</t>
  </si>
  <si>
    <t>Šití prolene bl 2-0 bal. á 12 ks W8937</t>
  </si>
  <si>
    <t>ZB555</t>
  </si>
  <si>
    <t>Šití prolene bl 3-0 bal. á 12 ks W8522</t>
  </si>
  <si>
    <t>ZB617</t>
  </si>
  <si>
    <t>Šití prolene bl 4-0 bal. á 12 ks W8761</t>
  </si>
  <si>
    <t>ZB718</t>
  </si>
  <si>
    <t>Šití prolene bl 4-0 bal. á 12 ks W8840</t>
  </si>
  <si>
    <t>ZB717</t>
  </si>
  <si>
    <t>Šití prolene bl 4-0 bal. á 12 ks W8845</t>
  </si>
  <si>
    <t>ZB284</t>
  </si>
  <si>
    <t>Šití prolene bl 4-0 bal. á 12 ks W8935</t>
  </si>
  <si>
    <t>ZM716</t>
  </si>
  <si>
    <t>Šití prolene bl 4-0 s 20j VISI Black bal. á 12 ks W8340</t>
  </si>
  <si>
    <t>ZM717</t>
  </si>
  <si>
    <t>Šití prolene bl 4-0 s 26j VISI Black bal. á 12 ks W8355</t>
  </si>
  <si>
    <t>ZA249</t>
  </si>
  <si>
    <t>Šití prolene bl 5-0 bal. á 12 ks W8556</t>
  </si>
  <si>
    <t>ZA853</t>
  </si>
  <si>
    <t>Šití prolene bl 5-0 bal. á 12 ks W8830</t>
  </si>
  <si>
    <t>ZH803</t>
  </si>
  <si>
    <t>Šití prolene bl 6-0 bal. á 12 ks W8597</t>
  </si>
  <si>
    <t>ZB279</t>
  </si>
  <si>
    <t>Šití prolene bl 6-0 bal. á 12 ks W8815</t>
  </si>
  <si>
    <t>ZB593</t>
  </si>
  <si>
    <t>Šití prolene bl 6-0 bal. á 36 ks 8711H</t>
  </si>
  <si>
    <t>ZB537</t>
  </si>
  <si>
    <t>Šití prolene bl 7-0 bal. á 36 ks EH8020H</t>
  </si>
  <si>
    <t>ZB287</t>
  </si>
  <si>
    <t>Šití prolene bl 8-0 bal. á 12 ks W2777</t>
  </si>
  <si>
    <t>ZA262</t>
  </si>
  <si>
    <t>Šití steel 5 - ocelový drát bal. á 12 ks W995</t>
  </si>
  <si>
    <t>ZB165</t>
  </si>
  <si>
    <t>Šití steelex elec elektroda 3/0 (2) á 36 ks C0992070</t>
  </si>
  <si>
    <t>ZF434</t>
  </si>
  <si>
    <t>Šití terylene 1USP bal. á 24 ks 22006</t>
  </si>
  <si>
    <t>ZB480</t>
  </si>
  <si>
    <t>Jehla chirurgická 0,7 x 28 G10</t>
  </si>
  <si>
    <t>ZB478</t>
  </si>
  <si>
    <t>Jehla chirurgická 0,8 x 32 B11</t>
  </si>
  <si>
    <t>ZB168</t>
  </si>
  <si>
    <t>Jehla chirurgická 0,9 x 36 B10</t>
  </si>
  <si>
    <t>ZB133</t>
  </si>
  <si>
    <t>Jehla chirurgická 0,9 x 40 G9</t>
  </si>
  <si>
    <t>ZB460</t>
  </si>
  <si>
    <t>Jehla chirurgicka 1,0 x 45 G8</t>
  </si>
  <si>
    <t>ZB479</t>
  </si>
  <si>
    <t>Jehla chirurgická B12</t>
  </si>
  <si>
    <t>ZB996</t>
  </si>
  <si>
    <t>Jehla chirurgická B9</t>
  </si>
  <si>
    <t>ZB205</t>
  </si>
  <si>
    <t>Jehla chirurgická G4</t>
  </si>
  <si>
    <t>ZB260</t>
  </si>
  <si>
    <t>Jehla chirurgická G5</t>
  </si>
  <si>
    <t>ZB206</t>
  </si>
  <si>
    <t>Jehla chirurgická G6</t>
  </si>
  <si>
    <t>ZB248</t>
  </si>
  <si>
    <t>Jehla chirurgická G7</t>
  </si>
  <si>
    <t>ZA360</t>
  </si>
  <si>
    <t>Jehla sterican 0,5 x 25 mm oranžová 9186158</t>
  </si>
  <si>
    <t>ZM294</t>
  </si>
  <si>
    <t>Rukavice nitril sempercare bez p. XL bal. á 180 ks 30818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</si>
  <si>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</si>
  <si>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</si>
  <si>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</si>
  <si>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</si>
  <si>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</si>
  <si>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</si>
  <si>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</si>
  <si>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</si>
  <si>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</si>
  <si>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</si>
  <si>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ZJ719</t>
  </si>
  <si>
    <t>Rukavice operační gammex PF sensitive vel. 6,0 bal. á 50 párů 330051060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</si>
  <si>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</si>
  <si>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</si>
  <si>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</si>
  <si>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</si>
  <si>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</si>
  <si>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</si>
  <si>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</si>
  <si>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</si>
  <si>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ZK437</t>
  </si>
  <si>
    <t>Rukavice operační latexové s pudrem sempermed classic vel. 6,5 31281</t>
  </si>
  <si>
    <t>ZK438</t>
  </si>
  <si>
    <t>Rukavice operační latexové s pudrem sempermed classic vel. 7,0 31282</t>
  </si>
  <si>
    <t>ZK439</t>
  </si>
  <si>
    <t>Rukavice operační latexové s pudrem sempermed classic vel. 7,5 31283</t>
  </si>
  <si>
    <t>ZC627</t>
  </si>
  <si>
    <t>Balón kontrapulzační 40CC/8,0Fr IAB-05840-LWS</t>
  </si>
  <si>
    <t>ZP291</t>
  </si>
  <si>
    <t>Katetr CVC 1 lumen 4 Fr x 20 cm midline Arrow set bal. á 5 ks EU-02041-ML</t>
  </si>
  <si>
    <t>ZP296</t>
  </si>
  <si>
    <t>Katetr CVC 2 lumen 5 Fr x 50 cm PICC POWERPICC SOLO Full tray set ( mikro zaváděcí příslušenství a rouškování) 6295108</t>
  </si>
  <si>
    <t>ZP297</t>
  </si>
  <si>
    <t>Katetr CVC 3 lumen 6 Fr x 50 cm PICC POWERPICC SOLO Full tray set ( mikro zaváděcí příslušenství a rouškování) 6396108</t>
  </si>
  <si>
    <t>ZA199</t>
  </si>
  <si>
    <t>Katetr CVC 3 lumen 7 Fr x 16 cm bal. á 5 ks NM-22703</t>
  </si>
  <si>
    <t>ZB818</t>
  </si>
  <si>
    <t>Katetr CVC 3 lumen 7 Fr x 20 cm certofix protect trio V720 bal. á 10 ks 4163214P</t>
  </si>
  <si>
    <t>ZC630</t>
  </si>
  <si>
    <t>Katetr CVC 3 lumen 8,5 Fr x 16 cm bal. á 5 ks NM-12853</t>
  </si>
  <si>
    <t>ZA232</t>
  </si>
  <si>
    <t>Katetr fogarty okluzní 80 cm, 14F 62080814F</t>
  </si>
  <si>
    <t>ZM842</t>
  </si>
  <si>
    <t>Katetr hrudní bez trokaru 24/8,0 bal. á 25 ks 21024</t>
  </si>
  <si>
    <t>ZM843</t>
  </si>
  <si>
    <t>Katetr hrudní bez trokaru 28/9,3 bal. á 25 ks 21028</t>
  </si>
  <si>
    <t>ZM845</t>
  </si>
  <si>
    <t>Katetr hrudní bez trokaru 32/10,6 bal. á 25 ks 21032</t>
  </si>
  <si>
    <t>ZO018</t>
  </si>
  <si>
    <t>Katetr PAINfusor 7,5, 19G, délka perforované části 7,5 cm, celková délka 42 cm bal. á 12 ks 203.06.10.07</t>
  </si>
  <si>
    <t>ZB485</t>
  </si>
  <si>
    <t>Katetr radioablační AT-OLL2</t>
  </si>
  <si>
    <t>KG690</t>
  </si>
  <si>
    <t>katetr vasoview hemopro, ous C-VH-3000-W</t>
  </si>
  <si>
    <t>ZE312</t>
  </si>
  <si>
    <t>Shunt intrakoronární 1,25 mm á 5 ks (MEDPROGRESS) 31125</t>
  </si>
  <si>
    <t>ZB325</t>
  </si>
  <si>
    <t>Shunt intrakoronární 1,50 mm á 5 ks (MEDPROGRESS) 31150</t>
  </si>
  <si>
    <t>ZB583</t>
  </si>
  <si>
    <t>Shunt intrakoronární 1,75 mm á 5 ks (MEDPROGRESS) 31175</t>
  </si>
  <si>
    <t>ZA211</t>
  </si>
  <si>
    <t>Shunt sensor (čidlo pro CDI500) 510H</t>
  </si>
  <si>
    <t>ZE715</t>
  </si>
  <si>
    <t>Hadice silikon 1 x 1,8 mm á 25 m MPI:880001</t>
  </si>
  <si>
    <t>ZC728</t>
  </si>
  <si>
    <t>Hadice silikon 1,5 x 3 m á 25 m 34.000.00.101</t>
  </si>
  <si>
    <t>ZN711</t>
  </si>
  <si>
    <t>Maska anesteziologická č.3 EcoMask ( s proužky ) 7093</t>
  </si>
  <si>
    <t>ZB232</t>
  </si>
  <si>
    <t>Maska anesteziologická č.4 EcoMask ( s proužky ) 7094</t>
  </si>
  <si>
    <t>ZB233</t>
  </si>
  <si>
    <t>Maska anesteziologická č.5 EcoMask ( s proužky ) 7095</t>
  </si>
  <si>
    <t>ZH789</t>
  </si>
  <si>
    <t>Okruh dýchací anesteziologický 22 mm Compact II 2 l vak 2154000</t>
  </si>
  <si>
    <t>ZB916</t>
  </si>
  <si>
    <t>Okruh dýchací anesteziologický univerzální 1,6 m 2900</t>
  </si>
  <si>
    <t>50115080</t>
  </si>
  <si>
    <t>ZPr - staplery, extraktory, endoskop.mat. (Z523)</t>
  </si>
  <si>
    <t>KE304</t>
  </si>
  <si>
    <t>nůžky harmonické otevřené ACE23E-X</t>
  </si>
  <si>
    <t>KI724</t>
  </si>
  <si>
    <t>nůžky koagulační FOCUS 9 cm HAR 9F</t>
  </si>
  <si>
    <t>KH904</t>
  </si>
  <si>
    <t>stapler kožní PMR35-X</t>
  </si>
  <si>
    <t>Spotřeba zdravotnického materiálu - orientační přehled</t>
  </si>
  <si>
    <t>ON Data</t>
  </si>
  <si>
    <t>Specializovaná ambulantní péče</t>
  </si>
  <si>
    <t>107 - Pracoviště kardiologie</t>
  </si>
  <si>
    <t>505 - Pracoviště kardiochirurgie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</si>
  <si>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</si>
  <si>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</si>
  <si>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</si>
  <si>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</si>
  <si>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</si>
  <si>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Homola Pavel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</si>
  <si>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</si>
  <si>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</si>
  <si>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</si>
  <si>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</si>
  <si>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</si>
  <si>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</si>
  <si>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09551</t>
  </si>
  <si>
    <t>SIGNÁLNÍ VÝKON - INFORMACE O VYDÁNÍ ROZHODNUTÍ O U</t>
  </si>
  <si>
    <t>17021</t>
  </si>
  <si>
    <t>KOMPLEXNÍ VYŠETŘENÍ KARDIOLOGEM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</si>
  <si>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</si>
  <si>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</si>
  <si>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</si>
  <si>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</si>
  <si>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</si>
  <si>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</si>
  <si>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</si>
  <si>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</si>
  <si>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</si>
  <si>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</si>
  <si>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</si>
  <si>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</si>
  <si>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</si>
  <si>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</si>
  <si>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</si>
  <si>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</si>
  <si>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</si>
  <si>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</si>
  <si>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</si>
  <si>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</si>
  <si>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</si>
  <si>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17264</t>
  </si>
  <si>
    <t>ZAVEDENÍ JÍCNOVÉ ECHOKARDIOGRAFICKÉ SONDY</t>
  </si>
  <si>
    <t>17022</t>
  </si>
  <si>
    <t>CÍLENÉ VYŠETŘENÍ KARDIOLOGEM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</si>
  <si>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</si>
  <si>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</si>
  <si>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</si>
  <si>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</si>
  <si>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</si>
  <si>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</si>
  <si>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</si>
  <si>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</si>
  <si>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</si>
  <si>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</si>
  <si>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</si>
  <si>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</si>
  <si>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</si>
  <si>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</si>
  <si>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</si>
  <si>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57243</t>
  </si>
  <si>
    <t>HRUDNÍ PUNKCE</t>
  </si>
  <si>
    <t>09523</t>
  </si>
  <si>
    <t>EDUKAČNÍ POHOVOR LÉKAŘE S NEMOCNÝM ČI RODINOU</t>
  </si>
  <si>
    <t>51825</t>
  </si>
  <si>
    <t>SEKUNDÁRNÍ SUTURA RÁNY</t>
  </si>
  <si>
    <t>09239</t>
  </si>
  <si>
    <t>SUTURA RÁNY A PODKOŽÍ DO 5 CM</t>
  </si>
  <si>
    <t>09235</t>
  </si>
  <si>
    <t>ODSTRANĚNÍ MALÝCH LÉZÍ KŮŽE</t>
  </si>
  <si>
    <t>51811</t>
  </si>
  <si>
    <t>ABSCES NEBO HEMATOM SUBKUTANNÍ, PILONIDÁLNÍ, INTRA</t>
  </si>
  <si>
    <t>55021</t>
  </si>
  <si>
    <t>KOMPLEXNÍ VYŠETŘENÍ KARDIOCHIRURGEM</t>
  </si>
  <si>
    <t>55022</t>
  </si>
  <si>
    <t>CÍLENÉ VYŠETŘENÍ KARDIOCHIRURGEM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</si>
  <si>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</si>
  <si>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</si>
  <si>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</si>
  <si>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</si>
  <si>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</si>
  <si>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</si>
  <si>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</si>
  <si>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</si>
  <si>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</si>
  <si>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</si>
  <si>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16 - Klinika plicních nemocí a tuberkulózy</t>
  </si>
  <si>
    <t>17 - Neurologická klinika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</si>
  <si>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</si>
  <si>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</si>
  <si>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</si>
  <si>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</si>
  <si>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</si>
  <si>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</si>
  <si>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</si>
  <si>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</si>
  <si>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</si>
  <si>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</si>
  <si>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</si>
  <si>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</si>
  <si>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5F5</t>
  </si>
  <si>
    <t>3</t>
  </si>
  <si>
    <t>0053801</t>
  </si>
  <si>
    <t>ECMO - OXYGENÁTOR,PLS-SYSTÉM DLOUHODOBÉ ŽIVOTNÍ PO</t>
  </si>
  <si>
    <t>0054443</t>
  </si>
  <si>
    <t>OBĚH MIMOTĚLNÍ - OXYGENÁTOR-SADA PŘÍSLUŠENSTVÍ,ECM</t>
  </si>
  <si>
    <t>07550</t>
  </si>
  <si>
    <t>(DRG) ENDOVASKULÁRNÍ PŘÍSTUP PERKUTÁNNÍ NEBO S?PRE</t>
  </si>
  <si>
    <t>07543</t>
  </si>
  <si>
    <t>(DRG) PRIMOOPERACE</t>
  </si>
  <si>
    <t>07563</t>
  </si>
  <si>
    <t>(DRG) URGENTNÍ OPERACE KVCH</t>
  </si>
  <si>
    <t>55215</t>
  </si>
  <si>
    <t>MECHANICKÁ SRDEČNÍ PODPORA</t>
  </si>
  <si>
    <t>07258</t>
  </si>
  <si>
    <t>(DRG) ZAVEDENÍ ECMO, PERIFERNÍ KANYLACE</t>
  </si>
  <si>
    <t>07554</t>
  </si>
  <si>
    <t>(DRG) OPERAČNÍ VÝKON S MIMOTĚLNÍM OBĚHEM, PERIFERN</t>
  </si>
  <si>
    <t>08</t>
  </si>
  <si>
    <t>16</t>
  </si>
  <si>
    <t>17</t>
  </si>
  <si>
    <t>21</t>
  </si>
  <si>
    <t>26</t>
  </si>
  <si>
    <t>30</t>
  </si>
  <si>
    <t>31</t>
  </si>
  <si>
    <t>32</t>
  </si>
  <si>
    <t>17233</t>
  </si>
  <si>
    <t>DOČASNÁ SRDEČNÍ STIMULACE</t>
  </si>
  <si>
    <t>17244</t>
  </si>
  <si>
    <t>24-HODINOVÉ TELEMETRICKÉ SLEDOVÁNÍ MIMO JIP</t>
  </si>
  <si>
    <t>17303</t>
  </si>
  <si>
    <t>PRAVOSTRANNÁ KATETRIZACE SRDEČNÍ MIMO KATETRIZAČNÍ</t>
  </si>
  <si>
    <t>5F1</t>
  </si>
  <si>
    <t>07546</t>
  </si>
  <si>
    <t>(DRG) OTEVŘENÝ PŘÍSTUP</t>
  </si>
  <si>
    <t>07531</t>
  </si>
  <si>
    <t>(VZP) ARTERIOGRAFIE PEROPERAČNÍ</t>
  </si>
  <si>
    <t>07417</t>
  </si>
  <si>
    <t>(VZP) ENDARTERECTOMIE A. FEMORALIS A JEJÍCH VĚTVÍ</t>
  </si>
  <si>
    <t>07532</t>
  </si>
  <si>
    <t>(VZP) TRANSLUMINÁLNÍ ANGIOPLASTIKA PEROPERAČNÍ</t>
  </si>
  <si>
    <t>54810</t>
  </si>
  <si>
    <t>PEROPERAČNÍ ANGIOGRAFIE</t>
  </si>
  <si>
    <t>54190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</si>
  <si>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</si>
  <si>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</si>
  <si>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</si>
  <si>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</si>
  <si>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</si>
  <si>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54120</t>
  </si>
  <si>
    <t>ANEURYSMA BŘIŠNÍ AORTY (NÁHRADA BIFURKAČNÍ PROTÉZO</t>
  </si>
  <si>
    <t>07564</t>
  </si>
  <si>
    <t>(DRG) EMERGENTNÍ OPERACE KVCH</t>
  </si>
  <si>
    <t>07562</t>
  </si>
  <si>
    <t>(DRG) PLÁNOVANÁ OPERACE KVCH</t>
  </si>
  <si>
    <t>54320</t>
  </si>
  <si>
    <t xml:space="preserve">ENDARTEREKTOMIE KAROTICKÁ A OSTATNÍCH PERIFERNÍCH </t>
  </si>
  <si>
    <t>07552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</si>
  <si>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</si>
  <si>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</si>
  <si>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</si>
  <si>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</si>
  <si>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</si>
  <si>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54510</t>
  </si>
  <si>
    <t>PEROPERAČNÍ TRANSLUMINÁLNÍ ANGIOPLASTIKA</t>
  </si>
  <si>
    <t>54340</t>
  </si>
  <si>
    <t>TEPENNÁ EMBOLEKTOMIE, TROMBEKTOMIE</t>
  </si>
  <si>
    <t>07418</t>
  </si>
  <si>
    <t>(VZP) TROMBECTOMIE  A. FEMORALIS A JEJÍCH VĚTVÍ</t>
  </si>
  <si>
    <t>54310</t>
  </si>
  <si>
    <t>AORTOILICKÝ ÚSEK - ENDARTEREKTOMIE</t>
  </si>
  <si>
    <t>66915</t>
  </si>
  <si>
    <t>DEKOMPRESE FASCIÁLNÍHO LOŽE</t>
  </si>
  <si>
    <t>07414</t>
  </si>
  <si>
    <t>(VZP) PLASTIKA A. FEMORALIS A JEJÍCH VĚTVÍ AUTOLOG</t>
  </si>
  <si>
    <t>07183</t>
  </si>
  <si>
    <t>(DRG) ZAVEDENÍ STENTGRAFTU DO OBLOUKU AORTY SE SOU</t>
  </si>
  <si>
    <t>07215</t>
  </si>
  <si>
    <t>(DRG) ZAVEDENÍ STENTU ČI STENTGRAFTU DO TORAKOABDO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</si>
  <si>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</si>
  <si>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</si>
  <si>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</si>
  <si>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</si>
  <si>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</si>
  <si>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66127</t>
  </si>
  <si>
    <t>MANIPULACE V CELKOVÉ NEBO LOKÁLNÍ ANESTÉZII</t>
  </si>
  <si>
    <t>62230</t>
  </si>
  <si>
    <t>UVOLŇUJÍCÍ NÁŘEZY NA KONČETINĚ</t>
  </si>
  <si>
    <t>1</t>
  </si>
  <si>
    <t>0001093</t>
  </si>
  <si>
    <t>PENICILIN G 1,0 DRASELNÁ SOĹ BIOTIKA</t>
  </si>
  <si>
    <t>0003708</t>
  </si>
  <si>
    <t>ZYVOXID</t>
  </si>
  <si>
    <t>0006480</t>
  </si>
  <si>
    <t>0008808</t>
  </si>
  <si>
    <t>DALACIN C</t>
  </si>
  <si>
    <t>0011592</t>
  </si>
  <si>
    <t>METRONIDAZOL B. BRAUN</t>
  </si>
  <si>
    <t>0011706</t>
  </si>
  <si>
    <t>0011785</t>
  </si>
  <si>
    <t>AMIKIN 1 G</t>
  </si>
  <si>
    <t>0016600</t>
  </si>
  <si>
    <t>0020605</t>
  </si>
  <si>
    <t>COLOMYCIN INJEKCE 1 000 000 MEZINÁRODNÍCH JEDNOTEK</t>
  </si>
  <si>
    <t>0026127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</si>
  <si>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</si>
  <si>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</si>
  <si>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</si>
  <si>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</si>
  <si>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</si>
  <si>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</si>
  <si>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0059830</t>
  </si>
  <si>
    <t>CIPRINOL 200 MG/100 ML</t>
  </si>
  <si>
    <t>0062464</t>
  </si>
  <si>
    <t>0066020</t>
  </si>
  <si>
    <t>AUGMENTIN 1,2 G</t>
  </si>
  <si>
    <t>0066137</t>
  </si>
  <si>
    <t>0068998</t>
  </si>
  <si>
    <t>0068999</t>
  </si>
  <si>
    <t>AMPICILIN 0,5 BIOTIKA</t>
  </si>
  <si>
    <t>0072972</t>
  </si>
  <si>
    <t>AMOKSIKLAV 1,2 G</t>
  </si>
  <si>
    <t>0076360</t>
  </si>
  <si>
    <t>ZINACEF</t>
  </si>
  <si>
    <t>0077044</t>
  </si>
  <si>
    <t>0083417</t>
  </si>
  <si>
    <t>MERONEM</t>
  </si>
  <si>
    <t>0091148</t>
  </si>
  <si>
    <t>VULMIZOLIN 1,0</t>
  </si>
  <si>
    <t>0092290</t>
  </si>
  <si>
    <t>EDICIN</t>
  </si>
  <si>
    <t>0093405</t>
  </si>
  <si>
    <t>PENICILIN G 5,0 DRASELNÁ SOĹ BIOTIKA</t>
  </si>
  <si>
    <t>0094155</t>
  </si>
  <si>
    <t>ABAKTAL 400 MG/5 ML</t>
  </si>
  <si>
    <t>0094176</t>
  </si>
  <si>
    <t>CEFOTAXIME LEK</t>
  </si>
  <si>
    <t>0096414</t>
  </si>
  <si>
    <t>0131654</t>
  </si>
  <si>
    <t>CEFTAZIDIM KABI</t>
  </si>
  <si>
    <t>0131656</t>
  </si>
  <si>
    <t>0151458</t>
  </si>
  <si>
    <t>CEFUROXIM KABI</t>
  </si>
  <si>
    <t>0156258</t>
  </si>
  <si>
    <t>VANCOMYCIN KABI</t>
  </si>
  <si>
    <t>0156259</t>
  </si>
  <si>
    <t>0162180</t>
  </si>
  <si>
    <t>0162187</t>
  </si>
  <si>
    <t>0164350</t>
  </si>
  <si>
    <t>TAZOCIN 4 G/0,5 G</t>
  </si>
  <si>
    <t>0164401</t>
  </si>
  <si>
    <t>0166269</t>
  </si>
  <si>
    <t>0129056</t>
  </si>
  <si>
    <t>0164407</t>
  </si>
  <si>
    <t>0136083</t>
  </si>
  <si>
    <t>AMPICILLIN AND SULBACTAM IBI 1 G + 500 MG PRÁŠEK P</t>
  </si>
  <si>
    <t>0092359</t>
  </si>
  <si>
    <t>PROSTAPHLIN</t>
  </si>
  <si>
    <t>0141836</t>
  </si>
  <si>
    <t>AMIKACIN B. BRAUN</t>
  </si>
  <si>
    <t>0113453</t>
  </si>
  <si>
    <t>0156835</t>
  </si>
  <si>
    <t>MEROPENEM KABI</t>
  </si>
  <si>
    <t>0151460</t>
  </si>
  <si>
    <t>0192558</t>
  </si>
  <si>
    <t>ANTITHROMBIN III NF BAXTER</t>
  </si>
  <si>
    <t>0129834</t>
  </si>
  <si>
    <t>0129836</t>
  </si>
  <si>
    <t>0147977</t>
  </si>
  <si>
    <t>MEROPENEM HOSPIRA</t>
  </si>
  <si>
    <t>0183926</t>
  </si>
  <si>
    <t>AZEPO</t>
  </si>
  <si>
    <t>0202911</t>
  </si>
  <si>
    <t>DILIZOLEN</t>
  </si>
  <si>
    <t>0113424</t>
  </si>
  <si>
    <t>PIPERACILLIN/TAZOBACTAM IBIGEN</t>
  </si>
  <si>
    <t>0141263</t>
  </si>
  <si>
    <t>PIPERACILLIN/TAZOBACTAM MYLAN</t>
  </si>
  <si>
    <t>0203285</t>
  </si>
  <si>
    <t>MEROPENEM ZENTIVA</t>
  </si>
  <si>
    <t>0201977</t>
  </si>
  <si>
    <t>0173172</t>
  </si>
  <si>
    <t>ANTITHROMBIN III BAXALTA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</si>
  <si>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</si>
  <si>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</si>
  <si>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</si>
  <si>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</si>
  <si>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</si>
  <si>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</si>
  <si>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</si>
  <si>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0026096</t>
  </si>
  <si>
    <t>ROURKA ENDOBRONCHIÁLNÍ DOUBLE LUMEN LEVÝ BRONCHUS</t>
  </si>
  <si>
    <t>0030647</t>
  </si>
  <si>
    <t>SÍŤKA SURGIPRO MESH</t>
  </si>
  <si>
    <t>0043082</t>
  </si>
  <si>
    <t>CHLOPEŇ SRDEČNÍ BIOL. AORTÁLNÍ BOVINNÍ CARPENTIER-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</si>
  <si>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</si>
  <si>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</si>
  <si>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</si>
  <si>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</si>
  <si>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</si>
  <si>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</si>
  <si>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</si>
  <si>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</si>
  <si>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</si>
  <si>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</si>
  <si>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</si>
  <si>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</si>
  <si>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</si>
  <si>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</si>
  <si>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</si>
  <si>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</si>
  <si>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</si>
  <si>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</si>
  <si>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</si>
  <si>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</si>
  <si>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</si>
  <si>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</si>
  <si>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</si>
  <si>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</si>
  <si>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</si>
  <si>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</si>
  <si>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</si>
  <si>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</si>
  <si>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</si>
  <si>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</si>
  <si>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</si>
  <si>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</si>
  <si>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</si>
  <si>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</si>
  <si>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</si>
  <si>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</si>
  <si>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</si>
  <si>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</si>
  <si>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</si>
  <si>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</si>
  <si>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</si>
  <si>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</si>
  <si>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</si>
  <si>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</si>
  <si>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</si>
  <si>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</si>
  <si>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</si>
  <si>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</si>
  <si>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</si>
  <si>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</si>
  <si>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0056268</t>
  </si>
  <si>
    <t>KROUŽEK ANULOPLASTICKÝ 4450</t>
  </si>
  <si>
    <t>0056290</t>
  </si>
  <si>
    <t>KATETR BALÓNKOVÝ FOGARTY EMBOLEKTOMICKÝ - 120404F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</si>
  <si>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</si>
  <si>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</si>
  <si>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</si>
  <si>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</si>
  <si>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</si>
  <si>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</si>
  <si>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</si>
  <si>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</si>
  <si>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</si>
  <si>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</si>
  <si>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</si>
  <si>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</si>
  <si>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</si>
  <si>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</si>
  <si>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</si>
  <si>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</si>
  <si>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</si>
  <si>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</si>
  <si>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</si>
  <si>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</si>
  <si>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</si>
  <si>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</si>
  <si>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</si>
  <si>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</si>
  <si>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</si>
  <si>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</si>
  <si>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</si>
  <si>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</si>
  <si>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</si>
  <si>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</si>
  <si>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</si>
  <si>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</si>
  <si>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</si>
  <si>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</si>
  <si>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0081999</t>
  </si>
  <si>
    <t>NPWT-V.A.C. GRANUFOAM (PU PĚNA) VELIKOST S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</si>
  <si>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</si>
  <si>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</si>
  <si>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</si>
  <si>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</si>
  <si>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</si>
  <si>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</si>
  <si>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</si>
  <si>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</si>
  <si>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</si>
  <si>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</si>
  <si>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</si>
  <si>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</si>
  <si>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</si>
  <si>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</si>
  <si>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</si>
  <si>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</si>
  <si>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</si>
  <si>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</si>
  <si>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</si>
  <si>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</si>
  <si>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</si>
  <si>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</si>
  <si>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</si>
  <si>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</si>
  <si>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</si>
  <si>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</si>
  <si>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</si>
  <si>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</si>
  <si>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</si>
  <si>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</si>
  <si>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0048652</t>
  </si>
  <si>
    <t>PROSTŘEDEK HEMOSTATICKÝ - SURGICEL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</si>
  <si>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</si>
  <si>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</si>
  <si>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</si>
  <si>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</si>
  <si>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</si>
  <si>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</si>
  <si>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</si>
  <si>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</si>
  <si>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</si>
  <si>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</si>
  <si>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0057221</t>
  </si>
  <si>
    <t>KATETR TERMODIL.DIAG.AH-XXXXX..AH-XXXXX,X,XX</t>
  </si>
  <si>
    <t>0112465</t>
  </si>
  <si>
    <t>DEFIBRILÁTOR BIVENTRIKULÁRNÍ UNIFY ASSURA</t>
  </si>
  <si>
    <t>0113357</t>
  </si>
  <si>
    <t>KARDIOSTIMULÁTOR DVOUDUTINOVÝ ENTOVIS DR-T KOMPLET</t>
  </si>
  <si>
    <t>0058516</t>
  </si>
  <si>
    <t>PROTÉZA CÉVNÍ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</si>
  <si>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</si>
  <si>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</si>
  <si>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</si>
  <si>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</si>
  <si>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</si>
  <si>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</si>
  <si>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</si>
  <si>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</si>
  <si>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</si>
  <si>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</si>
  <si>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0082141</t>
  </si>
  <si>
    <t>NPWT-RENASYS F PŘEVAZOVÝ SET MALÝ S</t>
  </si>
  <si>
    <t>0082143</t>
  </si>
  <si>
    <t>NPWT-RENASYS F PŘEVAZOVÝ SET VELKÝ L</t>
  </si>
  <si>
    <t>0099262</t>
  </si>
  <si>
    <t>HŘEB TIBIÁLNÍ TX, OCEL</t>
  </si>
  <si>
    <t>0051944</t>
  </si>
  <si>
    <t>KROUŽEK ANULOPLASTICKÝ SÉGUIN SJM,SARP-XX</t>
  </si>
  <si>
    <t>0169484</t>
  </si>
  <si>
    <t>LEPIDLO TKÁŇOVÉ COSEAL SURGICAL SEALANT</t>
  </si>
  <si>
    <t>0058104</t>
  </si>
  <si>
    <t>ELEKTRODA STIMULAČNÍ TENDRIL SDX1488T</t>
  </si>
  <si>
    <t>0051397</t>
  </si>
  <si>
    <t>KATETR NEFROSTOMICKÝ,10F,MALECOT U-082210</t>
  </si>
  <si>
    <t>0046926</t>
  </si>
  <si>
    <t>PROTÉZA CÉVNÍ GELWEAVE VALSALVA 15/2,15/3CM</t>
  </si>
  <si>
    <t>0059376</t>
  </si>
  <si>
    <t>SYSTÉM TKÁŇOVÝ STABILIZAČNÍ OCTOPUS</t>
  </si>
  <si>
    <t>0056318</t>
  </si>
  <si>
    <t>CHLOPEŇ SRDEČNÍ MECHANICKÁ AORTÁLNÍ</t>
  </si>
  <si>
    <t>0194001</t>
  </si>
  <si>
    <t>KARDIOSTIMULÁTOR BIVENTRIKULÁRNÍ ETRINSA 8 HF-T</t>
  </si>
  <si>
    <t>0043153</t>
  </si>
  <si>
    <t>CHLOPEŇ SRD.BIOL.MITRÁLNÍ Z BOVIN.PERIKAR.CARPENTI</t>
  </si>
  <si>
    <t>0112106</t>
  </si>
  <si>
    <t>DEFIBRILÁTOR BIVENTRIKULÁRNÍ PARADYM RF CRT-D 9750</t>
  </si>
  <si>
    <t>0141854</t>
  </si>
  <si>
    <t>OXYGENÁTOR CAPIOX,PŘÍSLUŠENSTVÍ</t>
  </si>
  <si>
    <t>0046225</t>
  </si>
  <si>
    <t>KATETR PERMANENTNÍ DIALYZAČNÍ K50/202</t>
  </si>
  <si>
    <t>0092580</t>
  </si>
  <si>
    <t>ADAPTÉRY PRO STIMULAČNÍ ELEKTRODY</t>
  </si>
  <si>
    <t>0192489</t>
  </si>
  <si>
    <t xml:space="preserve">SONDA ABLAČNÍ (KARDIOCHIR) - CARDIOBLADE CRYOFLEX </t>
  </si>
  <si>
    <t>09227</t>
  </si>
  <si>
    <t>I. V. APLIKACE KRVE NEBO KREVNÍCH DERIVÁTŮ</t>
  </si>
  <si>
    <t>51623</t>
  </si>
  <si>
    <t>POUŽITÍ ULTRAZVUKOVÉHO SKALPELU</t>
  </si>
  <si>
    <t>57233</t>
  </si>
  <si>
    <t>HRUDNÍ DRENÁŽ</t>
  </si>
  <si>
    <t>71717</t>
  </si>
  <si>
    <t>TRACHEOTOMIE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</si>
  <si>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</si>
  <si>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</si>
  <si>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</si>
  <si>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</si>
  <si>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</si>
  <si>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>(DRG) DRUHÁ A DALŠÍ REOPERACE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</si>
  <si>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</si>
  <si>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</si>
  <si>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</si>
  <si>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</si>
  <si>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</si>
  <si>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</si>
  <si>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</si>
  <si>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</si>
  <si>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</si>
  <si>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</si>
  <si>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</si>
  <si>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</si>
  <si>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</si>
  <si>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</si>
  <si>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</si>
  <si>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</si>
  <si>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</si>
  <si>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</si>
  <si>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</si>
  <si>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</si>
  <si>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</si>
  <si>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</si>
  <si>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</si>
  <si>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</si>
  <si>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</si>
  <si>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</si>
  <si>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</si>
  <si>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</si>
  <si>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</si>
  <si>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</si>
  <si>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</si>
  <si>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</si>
  <si>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</si>
  <si>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</si>
  <si>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07555</t>
  </si>
  <si>
    <t>(DRG) LEVOSTRANNÝ BYPASS S POUŽITÍM PUMPY NEBO CEN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</si>
  <si>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</si>
  <si>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</si>
  <si>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</si>
  <si>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</si>
  <si>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</si>
  <si>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</si>
  <si>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</si>
  <si>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</si>
  <si>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</si>
  <si>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</si>
  <si>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07235</t>
  </si>
  <si>
    <t xml:space="preserve">(DRG) CHIRURGICKÁ IMPLANTACE NEBO VÝMĚNA TRVALÉHO 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</si>
  <si>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</si>
  <si>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</si>
  <si>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</si>
  <si>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</si>
  <si>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</si>
  <si>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</si>
  <si>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07061</t>
  </si>
  <si>
    <t>(DRG) EMBOLECTOMIE Z A. PULMONALIS</t>
  </si>
  <si>
    <t>07140</t>
  </si>
  <si>
    <t>(DRG) UZÁVĚR DEFEKTU SEPTA KOMOR (VROZENÉHO NEBO Z</t>
  </si>
  <si>
    <t>07111</t>
  </si>
  <si>
    <t>(DRG) OPERACE PRO PORANĚNÍ HORNÍ NEBO DOLNÍ DUTÉ Ž</t>
  </si>
  <si>
    <t>07257</t>
  </si>
  <si>
    <t>(DRG) ZAVEDENÍ ECMO, CENTRÁLNÍ KANYLACE</t>
  </si>
  <si>
    <t>07117</t>
  </si>
  <si>
    <t>(DRG) OPERACE PRO PORANĚNÍ LEVÉ KOMORY SRDEČNÍ</t>
  </si>
  <si>
    <t>09225</t>
  </si>
  <si>
    <t>KANYLACE CENTRÁLNÍ ŽÍLY ZA KONTROLY CELKOVÉHO STAV</t>
  </si>
  <si>
    <t>54990</t>
  </si>
  <si>
    <t>ODBĚR ŽILNÍHO ŠTĚPU</t>
  </si>
  <si>
    <t>54930</t>
  </si>
  <si>
    <t xml:space="preserve">VYSOKÁ LIGATURA VENAE SAPHENAE MAGNAE + STRIPPING 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</si>
  <si>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</si>
  <si>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</si>
  <si>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</si>
  <si>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</si>
  <si>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</si>
  <si>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</si>
  <si>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</si>
  <si>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</si>
  <si>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55220</t>
  </si>
  <si>
    <t>JEDNODUCHÝ VÝKON NA SRDCI - PRIMOOPERACE</t>
  </si>
  <si>
    <t>55260</t>
  </si>
  <si>
    <t>KREVNÍ KARDIOPLEGIE</t>
  </si>
  <si>
    <t>07544</t>
  </si>
  <si>
    <t>(DRG) PRVNÍ REOPERACE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</si>
  <si>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</si>
  <si>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</si>
  <si>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</si>
  <si>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</si>
  <si>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</si>
  <si>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</si>
  <si>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</si>
  <si>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</si>
  <si>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</si>
  <si>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</si>
  <si>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</si>
  <si>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</si>
  <si>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</si>
  <si>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</si>
  <si>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</si>
  <si>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</si>
  <si>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</si>
  <si>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</si>
  <si>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</si>
  <si>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</si>
  <si>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</si>
  <si>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</si>
  <si>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</si>
  <si>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</si>
  <si>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</si>
  <si>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</si>
  <si>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</si>
  <si>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</si>
  <si>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07004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</si>
  <si>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</si>
  <si>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</si>
  <si>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</si>
  <si>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</si>
  <si>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</si>
  <si>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</si>
  <si>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</si>
  <si>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</si>
  <si>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</si>
  <si>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</si>
  <si>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</si>
  <si>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</si>
  <si>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</si>
  <si>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</si>
  <si>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</si>
  <si>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</si>
  <si>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</si>
  <si>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</si>
  <si>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</si>
  <si>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</si>
  <si>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</si>
  <si>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</si>
  <si>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</si>
  <si>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</si>
  <si>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</si>
  <si>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</si>
  <si>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</si>
  <si>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</si>
  <si>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</si>
  <si>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07046</t>
  </si>
  <si>
    <t>(DRG) JINÝ ZÁKROK NA MITRÁLNÍ CHLOPNI</t>
  </si>
  <si>
    <t>07278</t>
  </si>
  <si>
    <t>(DRG) SUTURA KŮŽE A PODKOŽÍ RÁNY PO STERNOTOMII</t>
  </si>
  <si>
    <t>07109</t>
  </si>
  <si>
    <t>(DRG) JINÝ ZÁKROK NA SRDEČNÍCH SÍNÍCH</t>
  </si>
  <si>
    <t>07014</t>
  </si>
  <si>
    <t xml:space="preserve">(DRG) ANNULOPLASTIKA AORTÁLNÍ CHLOPNĚ BEZ POUŽITÍ </t>
  </si>
  <si>
    <t>07281</t>
  </si>
  <si>
    <t xml:space="preserve">(DRG) OSTEOSYNTÉZA STERNA DLAHAMI JAKO SAMOSTATNÝ </t>
  </si>
  <si>
    <t>07549</t>
  </si>
  <si>
    <t>(DRG) LAPAROSKOPICKÝ NEBO TORAKOSKOPICKÝ PŘÍSTUP S</t>
  </si>
  <si>
    <t>07178</t>
  </si>
  <si>
    <t>(DRG) NÁHRADA OBLOUKU AORTY PROTÉZOU - ČÁSTEČNÁ (H</t>
  </si>
  <si>
    <t>07020</t>
  </si>
  <si>
    <t>(DRG) NÁHRADA AORTÁLNÍ CHLOPNĚ BEZSTENTOVOU BIOLOG</t>
  </si>
  <si>
    <t>07272</t>
  </si>
  <si>
    <t>(DRG) TORAKOTOMIE JAKO SAMOSTATNÝ VÝKON JINÝ NEŽ P</t>
  </si>
  <si>
    <t>07025</t>
  </si>
  <si>
    <t>07216</t>
  </si>
  <si>
    <t>(DRG) ZAVEDENÍ STENTGRAFTU DO TORAKOABDOMINÁLNÍ AO</t>
  </si>
  <si>
    <t>07118</t>
  </si>
  <si>
    <t>(DRG) UZÁVĚR POINFARKTOVÉHO DEFEKTU MEZIKOMOROVÉ P</t>
  </si>
  <si>
    <t>07012</t>
  </si>
  <si>
    <t>(DRG) DEKALCIFIKACE LÍSTKŮ AORTÁLNÍ CHLOPNĚ</t>
  </si>
  <si>
    <t>07177</t>
  </si>
  <si>
    <t>(DRG) NÁHRADA OBLOKU AORTY KOMPLETNÍ NEBO ČÁSTEČNÁ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</si>
  <si>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</si>
  <si>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</si>
  <si>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</si>
  <si>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</si>
  <si>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</si>
  <si>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</si>
  <si>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07063</t>
  </si>
  <si>
    <t xml:space="preserve">(DRG) OPERACE PRO PORANĚNÍ A. PULMONALIS A JEJÍCH </t>
  </si>
  <si>
    <t>07243</t>
  </si>
  <si>
    <t>(DRG) PERIKARDEKTOMIE SUBTOTÁLNÍ PRO KONSTRIKCI NE</t>
  </si>
  <si>
    <t>07147</t>
  </si>
  <si>
    <t>(DRG) RESEKCE HYPERTROFICKÉHO SEPTA KOMOR</t>
  </si>
  <si>
    <t>07238</t>
  </si>
  <si>
    <t>(DRG) CHIRURGICKÁ EXTRAKCE TRVALÉHO STIMULAČNÍHO N</t>
  </si>
  <si>
    <t>07237</t>
  </si>
  <si>
    <t>(DRG) CHIRURGICKÁ EXTRAKCE TRVALÝCH EPIKARDIÁLNÍCH</t>
  </si>
  <si>
    <t>07166</t>
  </si>
  <si>
    <t>(DRG) PLASTIKA ASCENDENTNÍ AORTY ZÁPLATOU</t>
  </si>
  <si>
    <t>55227</t>
  </si>
  <si>
    <t>07010</t>
  </si>
  <si>
    <t>(DRG) JINÝ ZÁKROK NA KORONÁRNÍCH TEPNÁCH</t>
  </si>
  <si>
    <t>07009</t>
  </si>
  <si>
    <t>(DRG) REVIZE KORONÁRNÍCH TEPEN PRO INOPERABILNÍ NÁ</t>
  </si>
  <si>
    <t>07219</t>
  </si>
  <si>
    <t>(DRG) RESEKCE KOARKTACE, INTERPOZICE GRAFTU</t>
  </si>
  <si>
    <t>5T5</t>
  </si>
  <si>
    <t>0003952</t>
  </si>
  <si>
    <t>AMIKIN 500 MG</t>
  </si>
  <si>
    <t>0008807</t>
  </si>
  <si>
    <t>0062465</t>
  </si>
  <si>
    <t>0065989</t>
  </si>
  <si>
    <t>MYCOMAX INF</t>
  </si>
  <si>
    <t>0075634</t>
  </si>
  <si>
    <t>PROTHROMPLEX TOTAL NF</t>
  </si>
  <si>
    <t>0092289</t>
  </si>
  <si>
    <t>0093173</t>
  </si>
  <si>
    <t>ANTITHROMBIN III IMMUNO</t>
  </si>
  <si>
    <t>0096413</t>
  </si>
  <si>
    <t>GENTAMICIN LEK 40 MG/2 ML</t>
  </si>
  <si>
    <t>0104051</t>
  </si>
  <si>
    <t>0137484</t>
  </si>
  <si>
    <t>ANBINEX</t>
  </si>
  <si>
    <t>0137499</t>
  </si>
  <si>
    <t>0500720</t>
  </si>
  <si>
    <t>MYCAMINE</t>
  </si>
  <si>
    <t>0186672</t>
  </si>
  <si>
    <t>LINEZOLID SANDOZ</t>
  </si>
  <si>
    <t>0193688</t>
  </si>
  <si>
    <t>VFEND</t>
  </si>
  <si>
    <t>0060381</t>
  </si>
  <si>
    <t>HAEMOCTIN SDH 1000</t>
  </si>
  <si>
    <t>0026139</t>
  </si>
  <si>
    <t>KANYLA TRACHEOSTOMICKÁ VOCALAID S NÍZKOTLAKOU MANŽ</t>
  </si>
  <si>
    <t>0030617</t>
  </si>
  <si>
    <t>STAPLER KOŽNÍ ROYAL - 35W</t>
  </si>
  <si>
    <t>0037145</t>
  </si>
  <si>
    <t>PROTÉZA GORE-TEX CÉVNÍ - PRUŽNÁ TENKOSTĚNNÁ</t>
  </si>
  <si>
    <t>0043119</t>
  </si>
  <si>
    <t>ŠTĚP ALLOGENNÍ KOSTNÍ ZMRAZENÝ</t>
  </si>
  <si>
    <t>0046475</t>
  </si>
  <si>
    <t>PROTÉZA CÉVNÍ INTERVASCULAR TKANÁ</t>
  </si>
  <si>
    <t>0048302</t>
  </si>
  <si>
    <t>ZAVADĚČ STIMULAČNÍCH ELEKTROD DVOJITÝ 5212537</t>
  </si>
  <si>
    <t>0048601</t>
  </si>
  <si>
    <t xml:space="preserve">OBĚH MIMOTĚLNÍ - OXYGENÁTOR SADA - HEPARIN.KANYLA </t>
  </si>
  <si>
    <t>0048623</t>
  </si>
  <si>
    <t>KARDIOSTIMULÁTOR DVOUDUTINOVÝ VERITY ADX XL DR 535</t>
  </si>
  <si>
    <t>0051947</t>
  </si>
  <si>
    <t>ZÁPLATA SRDEČNÍ PERIKARDIÁLNÍ SJM BIOCOR, B40-10X6</t>
  </si>
  <si>
    <t>0056303</t>
  </si>
  <si>
    <t>0099752</t>
  </si>
  <si>
    <t>ŠROUB SAMOŘEZNÝ STERNÁLNÍ TITAN</t>
  </si>
  <si>
    <t>0048338</t>
  </si>
  <si>
    <t>0193662</t>
  </si>
  <si>
    <t>KARDIOSTIMULÁTOR DVOUDUTINOVÝ EOS DR</t>
  </si>
  <si>
    <t>0046464</t>
  </si>
  <si>
    <t>PROTÉZA CÉVNÍ INTERVASCULAR PLETENÁ,HEPARIN</t>
  </si>
  <si>
    <t>0194332</t>
  </si>
  <si>
    <t>DEFIBRILÁTOR BIVENTRIKULÁRNÍ VIVA S CRT-D</t>
  </si>
  <si>
    <t>0112969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</si>
  <si>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</si>
  <si>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</si>
  <si>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</si>
  <si>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</si>
  <si>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</si>
  <si>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</si>
  <si>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</si>
  <si>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</si>
  <si>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</si>
  <si>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</si>
  <si>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</si>
  <si>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</si>
  <si>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</si>
  <si>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</si>
  <si>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</si>
  <si>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</si>
  <si>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</si>
  <si>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</si>
  <si>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</si>
  <si>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6F1</t>
  </si>
  <si>
    <t>61151</t>
  </si>
  <si>
    <t>UZAVŘENÍ DEFEKTU KOŽNÍM LALOKEM MÍSTNÍM NAD 20 CM^</t>
  </si>
  <si>
    <t>61169</t>
  </si>
  <si>
    <t>TRANSPOZICE MUSKULÁRNÍHO LALOKU</t>
  </si>
  <si>
    <t>708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</si>
  <si>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</si>
  <si>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</si>
  <si>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</si>
  <si>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</si>
  <si>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</si>
  <si>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</si>
  <si>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</si>
  <si>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</si>
  <si>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</si>
  <si>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</si>
  <si>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</si>
  <si>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</si>
  <si>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</si>
  <si>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</si>
  <si>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78210</t>
  </si>
  <si>
    <t>ANALGOSEDACE INTRAVENÓZNÍ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</si>
  <si>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</si>
  <si>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</si>
  <si>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</si>
  <si>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</si>
  <si>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</si>
  <si>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</si>
  <si>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</si>
  <si>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7F6</t>
  </si>
  <si>
    <t>76481</t>
  </si>
  <si>
    <t>NEFREKTOMIE TORAKOABDOMINÁLNÍ RADIKÁLNÍ NEBO NEFRO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</si>
  <si>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</si>
  <si>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</si>
  <si>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</si>
  <si>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</si>
  <si>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</si>
  <si>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</si>
  <si>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</si>
  <si>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</si>
  <si>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</si>
  <si>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</si>
  <si>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</si>
  <si>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</si>
  <si>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</si>
  <si>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</si>
  <si>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</si>
  <si>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</si>
  <si>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</si>
  <si>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</si>
  <si>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</si>
  <si>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</si>
  <si>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</si>
  <si>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</si>
  <si>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</si>
  <si>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</si>
  <si>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</si>
  <si>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</si>
  <si>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</si>
  <si>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</si>
  <si>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</si>
  <si>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</si>
  <si>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</si>
  <si>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</si>
  <si>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</si>
  <si>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</si>
  <si>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</si>
  <si>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</si>
  <si>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</si>
  <si>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</si>
  <si>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</si>
  <si>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</si>
  <si>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</si>
  <si>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</si>
  <si>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</si>
  <si>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</si>
  <si>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</si>
  <si>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</si>
  <si>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</si>
  <si>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</si>
  <si>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</si>
  <si>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</si>
  <si>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</si>
  <si>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</si>
  <si>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</si>
  <si>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</si>
  <si>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</si>
  <si>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05182</t>
  </si>
  <si>
    <t xml:space="preserve">KONTROLA KARDIOSTIMULÁTORU A DEFIBRILÁTORU, KROMĚ VÝMĚNY ZAŘÍ                                       </t>
  </si>
  <si>
    <t>05231</t>
  </si>
  <si>
    <t xml:space="preserve">PERKUTÁNNÍ KORONÁRNÍ ANGIOPLASTIKA, &lt;=2 POTAHOVANÉ STENTY PŘI                                       </t>
  </si>
  <si>
    <t>05271</t>
  </si>
  <si>
    <t xml:space="preserve">PERKUTÁNNÍ KORONÁRNÍ ANGIOPLASTIKA, &lt;=2 POTAHOVANÉ STENTY BEZ                                       </t>
  </si>
  <si>
    <t>05273</t>
  </si>
  <si>
    <t>05301</t>
  </si>
  <si>
    <t xml:space="preserve">SRDEČNÍ KATETRIZACE PŘI AKUTNÍM INFARKTU MYOKARDU BEZ CC                                            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</si>
  <si>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</si>
  <si>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</si>
  <si>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</si>
  <si>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</si>
  <si>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</si>
  <si>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</si>
  <si>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</si>
  <si>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</si>
  <si>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</si>
  <si>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</si>
  <si>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</si>
  <si>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</si>
  <si>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</si>
  <si>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</si>
  <si>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</si>
  <si>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</si>
  <si>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</si>
  <si>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</si>
  <si>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</si>
  <si>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</si>
  <si>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</si>
  <si>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</si>
  <si>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</si>
  <si>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</si>
  <si>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</si>
  <si>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</si>
  <si>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</si>
  <si>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</si>
  <si>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</si>
  <si>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</si>
  <si>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</si>
  <si>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</si>
  <si>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05501</t>
  </si>
  <si>
    <t xml:space="preserve">ANGIOPLASTIKA NEBO ZAVEDENÍ STENTU DO PERIFERNÍ CÉVY BEZ CC                                         </t>
  </si>
  <si>
    <t>08091</t>
  </si>
  <si>
    <t xml:space="preserve">TRANSPLANTACE KŮŽE NEBO TKÁNĚ PRO PORUCHY MUSKULOSKELETÁLNÍHO                                       </t>
  </si>
  <si>
    <t>08093</t>
  </si>
  <si>
    <t>08371</t>
  </si>
  <si>
    <t xml:space="preserve">KONZERVATIVNÍ LÉČBA PROBLÉMŮ SE ZÁDY BEZ CC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</si>
  <si>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</si>
  <si>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</si>
  <si>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</si>
  <si>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</si>
  <si>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18303</t>
  </si>
  <si>
    <t xml:space="preserve">SEPTIKÉMIE S MCC               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</si>
  <si>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</si>
  <si>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</si>
  <si>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18321</t>
  </si>
  <si>
    <t xml:space="preserve">HOREČKA NEZNÁMÉHO PŮVODU BEZ CC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</si>
  <si>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</si>
  <si>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</si>
  <si>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</si>
  <si>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</si>
  <si>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</si>
  <si>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</si>
  <si>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</si>
  <si>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CC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</si>
  <si>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</si>
  <si>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</si>
  <si>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</si>
  <si>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</si>
  <si>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</si>
  <si>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</si>
  <si>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</si>
  <si>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</si>
  <si>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</si>
  <si>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</si>
  <si>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</si>
  <si>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22</t>
  </si>
  <si>
    <t>407</t>
  </si>
  <si>
    <t>0002027</t>
  </si>
  <si>
    <t>99mTc-MIBI inj.</t>
  </si>
  <si>
    <t>47269</t>
  </si>
  <si>
    <t>TOMOGRAFICKÁ SCINTIGRAFIE - SPECT</t>
  </si>
  <si>
    <t>47273</t>
  </si>
  <si>
    <t>KVANTIFIKACE DYNAMICKÝCH A TOMOGRAFICKÝCH SCINTIGR</t>
  </si>
  <si>
    <t>816</t>
  </si>
  <si>
    <t>94191</t>
  </si>
  <si>
    <t>FOTOGRAFIE GELU</t>
  </si>
  <si>
    <t>94119</t>
  </si>
  <si>
    <t>IZOLACE A UCHOVÁNÍ LIDSKÉ DNA (RNA)</t>
  </si>
  <si>
    <t>94199</t>
  </si>
  <si>
    <t>AMPLIFIKACE METODOU PCR</t>
  </si>
  <si>
    <t>94123</t>
  </si>
  <si>
    <t>PCR ANALÝZA LIDSKÉ DNA</t>
  </si>
  <si>
    <t>94973</t>
  </si>
  <si>
    <t>(VZP) VYŠETŘENÍ DVOU TROMBOFILNÍCH MUTACÍ SPOLEČNĚ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</si>
  <si>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</si>
  <si>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</si>
  <si>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</si>
  <si>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</si>
  <si>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</si>
  <si>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</si>
  <si>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</si>
  <si>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</si>
  <si>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</si>
  <si>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</si>
  <si>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</si>
  <si>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</si>
  <si>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</si>
  <si>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</si>
  <si>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</si>
  <si>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</si>
  <si>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</si>
  <si>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</si>
  <si>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</si>
  <si>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</si>
  <si>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</si>
  <si>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</si>
  <si>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</si>
  <si>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</si>
  <si>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</si>
  <si>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</si>
  <si>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</si>
  <si>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</si>
  <si>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</si>
  <si>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</si>
  <si>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</si>
  <si>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</si>
  <si>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</si>
  <si>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</si>
  <si>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</si>
  <si>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</si>
  <si>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</si>
  <si>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</si>
  <si>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</si>
  <si>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</si>
  <si>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</si>
  <si>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</si>
  <si>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</si>
  <si>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</si>
  <si>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</si>
  <si>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</si>
  <si>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</si>
  <si>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</si>
  <si>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</si>
  <si>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96885</t>
  </si>
  <si>
    <t>MOLEKULÁRNÍ MARKERY AKTIVACE HEMOSTÁZY</t>
  </si>
  <si>
    <t>96143</t>
  </si>
  <si>
    <t>T - PA AG</t>
  </si>
  <si>
    <t>96149</t>
  </si>
  <si>
    <t>PAI  ANTIGEN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</si>
  <si>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</si>
  <si>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</si>
  <si>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</si>
  <si>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</si>
  <si>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</si>
  <si>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</si>
  <si>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</si>
  <si>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</si>
  <si>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</si>
  <si>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</si>
  <si>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</si>
  <si>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</si>
  <si>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</si>
  <si>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</si>
  <si>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</si>
  <si>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</si>
  <si>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</si>
  <si>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</si>
  <si>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</si>
  <si>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</si>
  <si>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</si>
  <si>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</si>
  <si>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</si>
  <si>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</si>
  <si>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</si>
  <si>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</si>
  <si>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</si>
  <si>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</si>
  <si>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</si>
  <si>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</si>
  <si>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</si>
  <si>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</si>
  <si>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</si>
  <si>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</si>
  <si>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</si>
  <si>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</si>
  <si>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</si>
  <si>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</si>
  <si>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</si>
  <si>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</si>
  <si>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</si>
  <si>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</si>
  <si>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</si>
  <si>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</si>
  <si>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</si>
  <si>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</si>
  <si>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91397</t>
  </si>
  <si>
    <t>ELEKTROFORESA S NÁSLEDNOU IMUNOFIXACÍ (KOMPLEX - I</t>
  </si>
  <si>
    <t>91481</t>
  </si>
  <si>
    <t>STANOVENÍ KONCENTRACE PROCALCITONINU</t>
  </si>
  <si>
    <t>93151</t>
  </si>
  <si>
    <t>FERRITIN</t>
  </si>
  <si>
    <t>93167</t>
  </si>
  <si>
    <t>NEURON - SPECIFICKÁ ENOLÁZA (NSE)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</si>
  <si>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</si>
  <si>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</si>
  <si>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</si>
  <si>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</si>
  <si>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</si>
  <si>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</si>
  <si>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</si>
  <si>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</si>
  <si>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</si>
  <si>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</si>
  <si>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</si>
  <si>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</si>
  <si>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</si>
  <si>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</si>
  <si>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</si>
  <si>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</si>
  <si>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</si>
  <si>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</si>
  <si>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</si>
  <si>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</si>
  <si>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</si>
  <si>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</si>
  <si>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</si>
  <si>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</si>
  <si>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</si>
  <si>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</si>
  <si>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</si>
  <si>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</si>
  <si>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</si>
  <si>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</si>
  <si>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</si>
  <si>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</si>
  <si>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</si>
  <si>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</si>
  <si>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</si>
  <si>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</si>
  <si>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</si>
  <si>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</si>
  <si>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</si>
  <si>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</si>
  <si>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</si>
  <si>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</si>
  <si>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</si>
  <si>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</si>
  <si>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</si>
  <si>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</si>
  <si>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</si>
  <si>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</si>
  <si>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</si>
  <si>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</si>
  <si>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</si>
  <si>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</si>
  <si>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</si>
  <si>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</si>
  <si>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</si>
  <si>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</si>
  <si>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</si>
  <si>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</si>
  <si>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</si>
  <si>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</si>
  <si>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</si>
  <si>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</si>
  <si>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</si>
  <si>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</si>
  <si>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</si>
  <si>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</si>
  <si>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</si>
  <si>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</si>
  <si>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</si>
  <si>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</si>
  <si>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</si>
  <si>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</si>
  <si>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</si>
  <si>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</si>
  <si>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</si>
  <si>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</si>
  <si>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</si>
  <si>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</si>
  <si>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</si>
  <si>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</si>
  <si>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</si>
  <si>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</si>
  <si>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</si>
  <si>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</si>
  <si>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</si>
  <si>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</si>
  <si>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</si>
  <si>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</si>
  <si>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</si>
  <si>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</si>
  <si>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</si>
  <si>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</si>
  <si>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</si>
  <si>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</si>
  <si>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</si>
  <si>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</si>
  <si>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</si>
  <si>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</si>
  <si>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</si>
  <si>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</si>
  <si>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</si>
  <si>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</si>
  <si>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81719</t>
  </si>
  <si>
    <t>METANEFRINY KVANTITATIVNĚ SOUČASNĚ V KRVI A V MOČI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</si>
  <si>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</si>
  <si>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</si>
  <si>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</si>
  <si>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</si>
  <si>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</si>
  <si>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</si>
  <si>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</si>
  <si>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</si>
  <si>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93179</t>
  </si>
  <si>
    <t>PLAZMATICKÁ RENINOVÁ AKTIVITA (PRA)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</si>
  <si>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</si>
  <si>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</si>
  <si>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</si>
  <si>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</si>
  <si>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</si>
  <si>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</si>
  <si>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</si>
  <si>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</si>
  <si>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</si>
  <si>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</si>
  <si>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81353</t>
  </si>
  <si>
    <t>ANGIOTENSIN</t>
  </si>
  <si>
    <t>81753</t>
  </si>
  <si>
    <t>VYŠETŘENÍ AKTIVITY BIOTINIDÁZY V RÁMCI NOVOROZENEC</t>
  </si>
  <si>
    <t>34</t>
  </si>
  <si>
    <t>809</t>
  </si>
  <si>
    <t>0002918</t>
  </si>
  <si>
    <t>MULTIHANCE</t>
  </si>
  <si>
    <t>0003132</t>
  </si>
  <si>
    <t>GADOVIST</t>
  </si>
  <si>
    <t>0017039</t>
  </si>
  <si>
    <t>0022075</t>
  </si>
  <si>
    <t>IOMERON 400</t>
  </si>
  <si>
    <t>0042433</t>
  </si>
  <si>
    <t>0065978</t>
  </si>
  <si>
    <t>DOTAREM</t>
  </si>
  <si>
    <t>0077019</t>
  </si>
  <si>
    <t>ULTRAVIST 370</t>
  </si>
  <si>
    <t>0093626</t>
  </si>
  <si>
    <t>0151208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</si>
  <si>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</si>
  <si>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</si>
  <si>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</si>
  <si>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</si>
  <si>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</si>
  <si>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</si>
  <si>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</si>
  <si>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</si>
  <si>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</si>
  <si>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</si>
  <si>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</si>
  <si>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</si>
  <si>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PERIFERNÍ VASKULÁRNÍ - FLUENCY; SAMOEXP</t>
  </si>
  <si>
    <t>0048668</t>
  </si>
  <si>
    <t>DRÁT VODÍCÍ NITINOL</t>
  </si>
  <si>
    <t>0049439</t>
  </si>
  <si>
    <t>STENTGRAFT - ZENITH TX2 ZTEG-2P - PROXIMÁLNÍ ČÁST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</si>
  <si>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</si>
  <si>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</si>
  <si>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</si>
  <si>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</si>
  <si>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</si>
  <si>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</si>
  <si>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</si>
  <si>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</si>
  <si>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</si>
  <si>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</si>
  <si>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</si>
  <si>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</si>
  <si>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</si>
  <si>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</si>
  <si>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</si>
  <si>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</si>
  <si>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</si>
  <si>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</si>
  <si>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</si>
  <si>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</si>
  <si>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</si>
  <si>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</si>
  <si>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</si>
  <si>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</si>
  <si>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</si>
  <si>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</si>
  <si>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</si>
  <si>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0092284</t>
  </si>
  <si>
    <t>STENT PERIFERNÍ VASKULÁRNÍ - ASTRON; SAMOEXPAND; N</t>
  </si>
  <si>
    <t>0092559</t>
  </si>
  <si>
    <t>SADA AG - SYSTÉM PRO UZAVÍRÁNÍ CÉV - FEMORÁLNÍ - S</t>
  </si>
  <si>
    <t>0094736</t>
  </si>
  <si>
    <t>STENT PERIFERNÍ VASKULÁRNÍ - EPIC; SAMOEXPANDIBILN</t>
  </si>
  <si>
    <t>0151038</t>
  </si>
  <si>
    <t>FILTR VENAKAVÁLNÍ</t>
  </si>
  <si>
    <t>0193339</t>
  </si>
  <si>
    <t>STENTGRAFT AORTÁLNÍ - ZENITH - NOHA SPIRÁLNÍ</t>
  </si>
  <si>
    <t>0051244</t>
  </si>
  <si>
    <t>KATETR VODÍCÍ GUIDER</t>
  </si>
  <si>
    <t>0049441</t>
  </si>
  <si>
    <t>STENTGRAFT - ZENITH TX2 ZTEG-2PT - PROXIMÁLNÍ ZÚŽE</t>
  </si>
  <si>
    <t>0151037</t>
  </si>
  <si>
    <t>EXTRAKTOR PRO FILTR VENAKAVÁLNÍ</t>
  </si>
  <si>
    <t>0054477</t>
  </si>
  <si>
    <t xml:space="preserve">STENTGRAFT AORTÁLNÍ - ZENITH AAA AOUNI EMERGENCY; </t>
  </si>
  <si>
    <t>0048344</t>
  </si>
  <si>
    <t>VODIČ SPIDER RX FX EMBOLIC PROTECTION SPD 030..070</t>
  </si>
  <si>
    <t>0049201</t>
  </si>
  <si>
    <t>STENT PERIFERNÍ VASKULÁRNÍ - ADVANTA V12; KRYTÝ ST</t>
  </si>
  <si>
    <t>0038476</t>
  </si>
  <si>
    <t>0059590</t>
  </si>
  <si>
    <t>STENTGRAFT - ZENITH SPIRAL-Z766 - HLAVNÍ ČÁST</t>
  </si>
  <si>
    <t>89113</t>
  </si>
  <si>
    <t>RTG LEBKY, CÍLENÉ SNÍMKY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</si>
  <si>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</si>
  <si>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</si>
  <si>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</si>
  <si>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</si>
  <si>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</si>
  <si>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</si>
  <si>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</si>
  <si>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</si>
  <si>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</si>
  <si>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</si>
  <si>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</si>
  <si>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</si>
  <si>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</si>
  <si>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</si>
  <si>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</si>
  <si>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</si>
  <si>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</si>
  <si>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</si>
  <si>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</si>
  <si>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</si>
  <si>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</si>
  <si>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</si>
  <si>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</si>
  <si>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</si>
  <si>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</si>
  <si>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</si>
  <si>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</si>
  <si>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</si>
  <si>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</si>
  <si>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</si>
  <si>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</si>
  <si>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</si>
  <si>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</si>
  <si>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</si>
  <si>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</si>
  <si>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</si>
  <si>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</si>
  <si>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</si>
  <si>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</si>
  <si>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</si>
  <si>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</si>
  <si>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</si>
  <si>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</si>
  <si>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</si>
  <si>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</si>
  <si>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</si>
  <si>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</si>
  <si>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89421</t>
  </si>
  <si>
    <t>MĚŘENÍ TLAKU PŘI ANGIOGRAFII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</si>
  <si>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</si>
  <si>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</si>
  <si>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</si>
  <si>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</si>
  <si>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</si>
  <si>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</si>
  <si>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</si>
  <si>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</si>
  <si>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</si>
  <si>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</si>
  <si>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</si>
  <si>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</si>
  <si>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</si>
  <si>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</si>
  <si>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</si>
  <si>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</si>
  <si>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</si>
  <si>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</si>
  <si>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</si>
  <si>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</si>
  <si>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</si>
  <si>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</si>
  <si>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</si>
  <si>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</si>
  <si>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</si>
  <si>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</si>
  <si>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</si>
  <si>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</si>
  <si>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</si>
  <si>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</si>
  <si>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</si>
  <si>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</si>
  <si>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</si>
  <si>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</si>
  <si>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</si>
  <si>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</si>
  <si>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</si>
  <si>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</si>
  <si>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</si>
  <si>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</si>
  <si>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</si>
  <si>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</si>
  <si>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</si>
  <si>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</si>
  <si>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</si>
  <si>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</si>
  <si>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</si>
  <si>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</si>
  <si>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</si>
  <si>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</si>
  <si>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</si>
  <si>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</si>
  <si>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</si>
  <si>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</si>
  <si>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</si>
  <si>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</si>
  <si>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</si>
  <si>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</si>
  <si>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</si>
  <si>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</si>
  <si>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</si>
  <si>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</si>
  <si>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</si>
  <si>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</si>
  <si>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</si>
  <si>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</si>
  <si>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</si>
  <si>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</si>
  <si>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</si>
  <si>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</si>
  <si>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</si>
  <si>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</si>
  <si>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</si>
  <si>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</si>
  <si>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</si>
  <si>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</si>
  <si>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</si>
  <si>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</si>
  <si>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</si>
  <si>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</si>
  <si>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</si>
  <si>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</si>
  <si>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</si>
  <si>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</si>
  <si>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</si>
  <si>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</si>
  <si>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</si>
  <si>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</si>
  <si>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</si>
  <si>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</si>
  <si>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</si>
  <si>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</si>
  <si>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</si>
  <si>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</si>
  <si>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</si>
  <si>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</si>
  <si>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</si>
  <si>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</si>
  <si>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</si>
  <si>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</si>
  <si>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</si>
  <si>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</si>
  <si>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82135</t>
  </si>
  <si>
    <t>KONFIRMAČNÍ TEST PRŮKAZU ANTIGENŮ</t>
  </si>
  <si>
    <t>41</t>
  </si>
  <si>
    <t>813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</si>
  <si>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</si>
  <si>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</si>
  <si>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</si>
  <si>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</si>
  <si>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</si>
  <si>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</si>
  <si>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</si>
  <si>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</si>
  <si>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91289</t>
  </si>
  <si>
    <t>STANOVENÍ REVMATOIDNÍHO FAKTORU IgA ELISA</t>
  </si>
  <si>
    <t>44</t>
  </si>
  <si>
    <t>94215</t>
  </si>
  <si>
    <t>DOT BLOTTING DNA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</si>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</sst>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1003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60" fillId="9" borderId="88" xfId="0" applyNumberFormat="1" applyFont="1" applyFill="1" applyBorder="1"/>
    <xf numFmtId="3" fontId="60" fillId="9" borderId="87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0" fontId="42" fillId="2" borderId="93" xfId="0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62" fillId="2" borderId="95" xfId="0" applyFont="1" applyFill="1" applyBorder="1" applyAlignment="1">
      <alignment horizontal="center" vertical="center" wrapText="1"/>
    </xf>
    <xf numFmtId="0" fontId="62" fillId="2" borderId="96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2" fillId="2" borderId="112" xfId="0" applyNumberFormat="1" applyFont="1" applyFill="1" applyBorder="1" applyAlignment="1">
      <alignment horizontal="center" vertical="center" wrapText="1"/>
    </xf>
    <xf numFmtId="173" fontId="42" fillId="4" borderId="98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4" borderId="92" xfId="0" applyNumberFormat="1" applyFont="1" applyFill="1" applyBorder="1" applyAlignment="1"/>
    <xf numFmtId="173" fontId="42" fillId="4" borderId="93" xfId="0" applyNumberFormat="1" applyFont="1" applyFill="1" applyBorder="1" applyAlignment="1"/>
    <xf numFmtId="173" fontId="42" fillId="0" borderId="100" xfId="0" applyNumberFormat="1" applyFont="1" applyBorder="1"/>
    <xf numFmtId="173" fontId="35" fillId="0" borderId="104" xfId="0" applyNumberFormat="1" applyFont="1" applyBorder="1"/>
    <xf numFmtId="173" fontId="35" fillId="0" borderId="102" xfId="0" applyNumberFormat="1" applyFont="1" applyBorder="1"/>
    <xf numFmtId="173" fontId="35" fillId="0" borderId="103" xfId="0" applyNumberFormat="1" applyFont="1" applyBorder="1"/>
    <xf numFmtId="173" fontId="42" fillId="0" borderId="111" xfId="0" applyNumberFormat="1" applyFont="1" applyBorder="1"/>
    <xf numFmtId="173" fontId="35" fillId="0" borderId="112" xfId="0" applyNumberFormat="1" applyFont="1" applyBorder="1"/>
    <xf numFmtId="173" fontId="35" fillId="0" borderId="95" xfId="0" applyNumberFormat="1" applyFont="1" applyBorder="1"/>
    <xf numFmtId="173" fontId="35" fillId="0" borderId="96" xfId="0" applyNumberFormat="1" applyFont="1" applyBorder="1"/>
    <xf numFmtId="173" fontId="42" fillId="2" borderId="113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2" borderId="92" xfId="0" applyNumberFormat="1" applyFont="1" applyFill="1" applyBorder="1" applyAlignment="1"/>
    <xf numFmtId="173" fontId="42" fillId="2" borderId="93" xfId="0" applyNumberFormat="1" applyFont="1" applyFill="1" applyBorder="1" applyAlignment="1"/>
    <xf numFmtId="173" fontId="42" fillId="0" borderId="106" xfId="0" applyNumberFormat="1" applyFont="1" applyBorder="1"/>
    <xf numFmtId="173" fontId="35" fillId="0" borderId="107" xfId="0" applyNumberFormat="1" applyFont="1" applyBorder="1"/>
    <xf numFmtId="173" fontId="35" fillId="0" borderId="108" xfId="0" applyNumberFormat="1" applyFont="1" applyBorder="1"/>
    <xf numFmtId="173" fontId="35" fillId="0" borderId="109" xfId="0" applyNumberFormat="1" applyFont="1" applyBorder="1"/>
    <xf numFmtId="174" fontId="42" fillId="2" borderId="98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35" fillId="2" borderId="92" xfId="0" applyNumberFormat="1" applyFont="1" applyFill="1" applyBorder="1" applyAlignment="1"/>
    <xf numFmtId="174" fontId="35" fillId="2" borderId="93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174" fontId="35" fillId="0" borderId="109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8" xfId="0" applyNumberFormat="1" applyFont="1" applyFill="1" applyBorder="1" applyAlignment="1">
      <alignment horizontal="center"/>
    </xf>
    <xf numFmtId="175" fontId="42" fillId="0" borderId="106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3" xfId="0" applyFont="1" applyFill="1" applyBorder="1"/>
    <xf numFmtId="0" fontId="35" fillId="0" borderId="104" xfId="0" applyFont="1" applyBorder="1" applyAlignment="1"/>
    <xf numFmtId="9" fontId="35" fillId="0" borderId="102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4" xfId="0" applyNumberFormat="1" applyFont="1" applyBorder="1"/>
    <xf numFmtId="9" fontId="35" fillId="0" borderId="102" xfId="0" applyNumberFormat="1" applyFont="1" applyBorder="1"/>
    <xf numFmtId="9" fontId="35" fillId="0" borderId="103" xfId="0" applyNumberFormat="1" applyFont="1" applyBorder="1"/>
    <xf numFmtId="49" fontId="40" fillId="2" borderId="102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6" xfId="26" applyNumberFormat="1" applyFont="1" applyFill="1" applyBorder="1"/>
    <xf numFmtId="167" fontId="32" fillId="7" borderId="123" xfId="26" applyNumberFormat="1" applyFont="1" applyFill="1" applyBorder="1"/>
    <xf numFmtId="0" fontId="28" fillId="4" borderId="99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1" xfId="0" applyFont="1" applyBorder="1"/>
    <xf numFmtId="0" fontId="34" fillId="2" borderId="89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2" xfId="0" applyNumberFormat="1" applyFont="1" applyFill="1" applyBorder="1" applyAlignment="1">
      <alignment horizontal="center" vertical="center"/>
    </xf>
    <xf numFmtId="3" fontId="62" fillId="2" borderId="9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9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5" xfId="0" applyNumberFormat="1" applyFont="1" applyBorder="1"/>
    <xf numFmtId="173" fontId="35" fillId="0" borderId="126" xfId="0" applyNumberFormat="1" applyFont="1" applyBorder="1"/>
    <xf numFmtId="3" fontId="35" fillId="0" borderId="0" xfId="0" applyNumberFormat="1" applyFont="1" applyBorder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3" fontId="35" fillId="0" borderId="103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5" fontId="35" fillId="0" borderId="10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35" fillId="0" borderId="96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2" xfId="0" applyNumberFormat="1" applyFont="1" applyBorder="1"/>
    <xf numFmtId="173" fontId="35" fillId="0" borderId="127" xfId="0" applyNumberFormat="1" applyFont="1" applyBorder="1"/>
    <xf numFmtId="9" fontId="35" fillId="0" borderId="99" xfId="0" applyNumberFormat="1" applyFont="1" applyBorder="1"/>
    <xf numFmtId="173" fontId="35" fillId="0" borderId="110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1" xfId="0" applyNumberFormat="1" applyFont="1" applyBorder="1"/>
    <xf numFmtId="173" fontId="42" fillId="0" borderId="30" xfId="0" applyNumberFormat="1" applyFont="1" applyBorder="1"/>
    <xf numFmtId="173" fontId="42" fillId="0" borderId="23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98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7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5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90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9" xfId="0" applyNumberFormat="1" applyFont="1" applyFill="1" applyBorder="1" applyAlignment="1">
      <alignment horizontal="center" vertical="top"/>
    </xf>
    <xf numFmtId="0" fontId="34" fillId="2" borderId="89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5" xfId="0" applyFont="1" applyFill="1" applyBorder="1" applyAlignment="1">
      <alignment horizontal="right" vertical="top"/>
    </xf>
    <xf numFmtId="3" fontId="34" fillId="10" borderId="89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5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9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5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115" xfId="26" applyNumberFormat="1" applyFont="1" applyFill="1" applyBorder="1" applyAlignment="1">
      <alignment horizontal="right" vertical="top"/>
    </xf>
    <xf numFmtId="3" fontId="34" fillId="3" borderId="89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5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9" xfId="0" applyNumberFormat="1" applyFont="1" applyFill="1" applyBorder="1" applyAlignment="1">
      <alignment horizontal="right" vertical="top"/>
    </xf>
    <xf numFmtId="3" fontId="36" fillId="11" borderId="130" xfId="0" applyNumberFormat="1" applyFont="1" applyFill="1" applyBorder="1" applyAlignment="1">
      <alignment horizontal="right" vertical="top"/>
    </xf>
    <xf numFmtId="176" fontId="36" fillId="11" borderId="131" xfId="0" applyNumberFormat="1" applyFont="1" applyFill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176" fontId="36" fillId="11" borderId="132" xfId="0" applyNumberFormat="1" applyFont="1" applyFill="1" applyBorder="1" applyAlignment="1">
      <alignment horizontal="right" vertical="top"/>
    </xf>
    <xf numFmtId="3" fontId="38" fillId="11" borderId="134" xfId="0" applyNumberFormat="1" applyFont="1" applyFill="1" applyBorder="1" applyAlignment="1">
      <alignment horizontal="right" vertical="top"/>
    </xf>
    <xf numFmtId="3" fontId="38" fillId="11" borderId="135" xfId="0" applyNumberFormat="1" applyFont="1" applyFill="1" applyBorder="1" applyAlignment="1">
      <alignment horizontal="right" vertical="top"/>
    </xf>
    <xf numFmtId="0" fontId="38" fillId="11" borderId="136" xfId="0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11" borderId="137" xfId="0" applyFont="1" applyFill="1" applyBorder="1" applyAlignment="1">
      <alignment horizontal="right" vertical="top"/>
    </xf>
    <xf numFmtId="0" fontId="36" fillId="11" borderId="131" xfId="0" applyFont="1" applyFill="1" applyBorder="1" applyAlignment="1">
      <alignment horizontal="right" vertical="top"/>
    </xf>
    <xf numFmtId="0" fontId="36" fillId="11" borderId="132" xfId="0" applyFont="1" applyFill="1" applyBorder="1" applyAlignment="1">
      <alignment horizontal="right" vertical="top"/>
    </xf>
    <xf numFmtId="176" fontId="38" fillId="11" borderId="136" xfId="0" applyNumberFormat="1" applyFont="1" applyFill="1" applyBorder="1" applyAlignment="1">
      <alignment horizontal="right" vertical="top"/>
    </xf>
    <xf numFmtId="176" fontId="38" fillId="11" borderId="137" xfId="0" applyNumberFormat="1" applyFont="1" applyFill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3" fontId="38" fillId="0" borderId="139" xfId="0" applyNumberFormat="1" applyFont="1" applyBorder="1" applyAlignment="1">
      <alignment horizontal="right" vertical="top"/>
    </xf>
    <xf numFmtId="0" fontId="38" fillId="0" borderId="140" xfId="0" applyFont="1" applyBorder="1" applyAlignment="1">
      <alignment horizontal="right" vertical="top"/>
    </xf>
    <xf numFmtId="176" fontId="38" fillId="11" borderId="141" xfId="0" applyNumberFormat="1" applyFont="1" applyFill="1" applyBorder="1" applyAlignment="1">
      <alignment horizontal="right" vertical="top"/>
    </xf>
    <xf numFmtId="0" fontId="40" fillId="12" borderId="128" xfId="0" applyFont="1" applyFill="1" applyBorder="1" applyAlignment="1">
      <alignment vertical="top"/>
    </xf>
    <xf numFmtId="0" fontId="40" fillId="12" borderId="128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 indent="6"/>
    </xf>
    <xf numFmtId="0" fontId="40" fillId="12" borderId="128" xfId="0" applyFont="1" applyFill="1" applyBorder="1" applyAlignment="1">
      <alignment vertical="top" indent="8"/>
    </xf>
    <xf numFmtId="0" fontId="41" fillId="12" borderId="133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6"/>
    </xf>
    <xf numFmtId="0" fontId="41" fillId="12" borderId="133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/>
    </xf>
    <xf numFmtId="0" fontId="35" fillId="12" borderId="128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2" xfId="53" applyNumberFormat="1" applyFont="1" applyFill="1" applyBorder="1" applyAlignment="1">
      <alignment horizontal="left"/>
    </xf>
    <xf numFmtId="164" fontId="34" fillId="2" borderId="143" xfId="53" applyNumberFormat="1" applyFont="1" applyFill="1" applyBorder="1" applyAlignment="1">
      <alignment horizontal="left"/>
    </xf>
    <xf numFmtId="0" fontId="34" fillId="2" borderId="143" xfId="53" applyNumberFormat="1" applyFont="1" applyFill="1" applyBorder="1" applyAlignment="1">
      <alignment horizontal="left"/>
    </xf>
    <xf numFmtId="164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0" fontId="35" fillId="0" borderId="92" xfId="0" applyNumberFormat="1" applyFont="1" applyFill="1" applyBorder="1"/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4" fontId="35" fillId="0" borderId="102" xfId="0" applyNumberFormat="1" applyFont="1" applyFill="1" applyBorder="1"/>
    <xf numFmtId="164" fontId="35" fillId="0" borderId="102" xfId="0" applyNumberFormat="1" applyFont="1" applyFill="1" applyBorder="1" applyAlignment="1">
      <alignment horizontal="right"/>
    </xf>
    <xf numFmtId="0" fontId="35" fillId="0" borderId="102" xfId="0" applyNumberFormat="1" applyFont="1" applyFill="1" applyBorder="1"/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4" fontId="35" fillId="0" borderId="95" xfId="0" applyNumberFormat="1" applyFont="1" applyFill="1" applyBorder="1"/>
    <xf numFmtId="164" fontId="35" fillId="0" borderId="95" xfId="0" applyNumberFormat="1" applyFont="1" applyFill="1" applyBorder="1" applyAlignment="1">
      <alignment horizontal="right"/>
    </xf>
    <xf numFmtId="0" fontId="35" fillId="0" borderId="95" xfId="0" applyNumberFormat="1" applyFont="1" applyFill="1" applyBorder="1"/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42" xfId="0" applyFont="1" applyFill="1" applyBorder="1"/>
    <xf numFmtId="3" fontId="42" fillId="2" borderId="123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3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2" xfId="79" applyFont="1" applyFill="1" applyBorder="1" applyAlignment="1">
      <alignment horizontal="left"/>
    </xf>
    <xf numFmtId="3" fontId="3" fillId="2" borderId="108" xfId="80" applyNumberFormat="1" applyFont="1" applyFill="1" applyBorder="1"/>
    <xf numFmtId="3" fontId="3" fillId="2" borderId="109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" fillId="2" borderId="109" xfId="80" applyNumberFormat="1" applyFont="1" applyFill="1" applyBorder="1"/>
    <xf numFmtId="9" fontId="35" fillId="0" borderId="93" xfId="0" applyNumberFormat="1" applyFont="1" applyFill="1" applyBorder="1"/>
    <xf numFmtId="9" fontId="35" fillId="0" borderId="103" xfId="0" applyNumberFormat="1" applyFont="1" applyFill="1" applyBorder="1"/>
    <xf numFmtId="9" fontId="35" fillId="0" borderId="96" xfId="0" applyNumberFormat="1" applyFont="1" applyFill="1" applyBorder="1"/>
    <xf numFmtId="0" fontId="42" fillId="0" borderId="119" xfId="0" applyFont="1" applyFill="1" applyBorder="1"/>
    <xf numFmtId="0" fontId="42" fillId="0" borderId="146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4" xfId="0" applyNumberFormat="1" applyFont="1" applyFill="1" applyBorder="1"/>
    <xf numFmtId="9" fontId="35" fillId="0" borderId="104" xfId="0" applyNumberFormat="1" applyFont="1" applyFill="1" applyBorder="1"/>
    <xf numFmtId="9" fontId="35" fillId="0" borderId="112" xfId="0" applyNumberFormat="1" applyFont="1" applyFill="1" applyBorder="1"/>
    <xf numFmtId="3" fontId="35" fillId="0" borderId="91" xfId="0" applyNumberFormat="1" applyFont="1" applyFill="1" applyBorder="1"/>
    <xf numFmtId="3" fontId="35" fillId="0" borderId="101" xfId="0" applyNumberFormat="1" applyFont="1" applyFill="1" applyBorder="1"/>
    <xf numFmtId="3" fontId="35" fillId="0" borderId="94" xfId="0" applyNumberFormat="1" applyFont="1" applyFill="1" applyBorder="1"/>
    <xf numFmtId="9" fontId="35" fillId="0" borderId="147" xfId="0" applyNumberFormat="1" applyFont="1" applyFill="1" applyBorder="1"/>
    <xf numFmtId="9" fontId="35" fillId="0" borderId="116" xfId="0" applyNumberFormat="1" applyFont="1" applyFill="1" applyBorder="1"/>
    <xf numFmtId="9" fontId="35" fillId="0" borderId="148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9" xfId="0" applyFont="1" applyFill="1" applyBorder="1"/>
    <xf numFmtId="0" fontId="42" fillId="12" borderId="146" xfId="0" applyFont="1" applyFill="1" applyBorder="1"/>
    <xf numFmtId="0" fontId="42" fillId="12" borderId="118" xfId="0" applyFont="1" applyFill="1" applyBorder="1"/>
    <xf numFmtId="0" fontId="3" fillId="2" borderId="108" xfId="80" applyFont="1" applyFill="1" applyBorder="1"/>
    <xf numFmtId="3" fontId="35" fillId="0" borderId="147" xfId="0" applyNumberFormat="1" applyFont="1" applyFill="1" applyBorder="1"/>
    <xf numFmtId="3" fontId="35" fillId="0" borderId="116" xfId="0" applyNumberFormat="1" applyFont="1" applyFill="1" applyBorder="1"/>
    <xf numFmtId="3" fontId="35" fillId="0" borderId="148" xfId="0" applyNumberFormat="1" applyFont="1" applyFill="1" applyBorder="1"/>
    <xf numFmtId="0" fontId="35" fillId="0" borderId="119" xfId="0" applyFont="1" applyFill="1" applyBorder="1"/>
    <xf numFmtId="0" fontId="35" fillId="0" borderId="146" xfId="0" applyFont="1" applyFill="1" applyBorder="1"/>
    <xf numFmtId="0" fontId="35" fillId="0" borderId="118" xfId="0" applyFont="1" applyFill="1" applyBorder="1"/>
    <xf numFmtId="3" fontId="35" fillId="0" borderId="114" xfId="0" applyNumberFormat="1" applyFont="1" applyFill="1" applyBorder="1"/>
    <xf numFmtId="3" fontId="35" fillId="0" borderId="104" xfId="0" applyNumberFormat="1" applyFont="1" applyFill="1" applyBorder="1"/>
    <xf numFmtId="3" fontId="35" fillId="0" borderId="112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2" xfId="0" applyFont="1" applyFill="1" applyBorder="1" applyAlignment="1">
      <alignment horizontal="right"/>
    </xf>
    <xf numFmtId="0" fontId="35" fillId="0" borderId="102" xfId="0" applyFont="1" applyFill="1" applyBorder="1" applyAlignment="1">
      <alignment horizontal="left"/>
    </xf>
    <xf numFmtId="165" fontId="35" fillId="0" borderId="102" xfId="0" applyNumberFormat="1" applyFont="1" applyFill="1" applyBorder="1"/>
    <xf numFmtId="0" fontId="35" fillId="0" borderId="95" xfId="0" applyFont="1" applyFill="1" applyBorder="1" applyAlignment="1">
      <alignment horizontal="right"/>
    </xf>
    <xf numFmtId="0" fontId="35" fillId="0" borderId="95" xfId="0" applyFont="1" applyFill="1" applyBorder="1" applyAlignment="1">
      <alignment horizontal="left"/>
    </xf>
    <xf numFmtId="165" fontId="35" fillId="0" borderId="95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2" xfId="0" applyNumberFormat="1" applyBorder="1"/>
    <xf numFmtId="9" fontId="0" fillId="0" borderId="102" xfId="0" applyNumberFormat="1" applyBorder="1"/>
    <xf numFmtId="9" fontId="0" fillId="0" borderId="103" xfId="0" applyNumberFormat="1" applyBorder="1"/>
    <xf numFmtId="169" fontId="0" fillId="0" borderId="95" xfId="0" applyNumberFormat="1" applyBorder="1"/>
    <xf numFmtId="9" fontId="0" fillId="0" borderId="95" xfId="0" applyNumberFormat="1" applyBorder="1"/>
    <xf numFmtId="9" fontId="0" fillId="0" borderId="96" xfId="0" applyNumberFormat="1" applyBorder="1"/>
    <xf numFmtId="0" fontId="67" fillId="0" borderId="101" xfId="0" applyFont="1" applyBorder="1" applyAlignment="1">
      <alignment horizontal="left" indent="1"/>
    </xf>
    <xf numFmtId="0" fontId="67" fillId="0" borderId="94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2" xfId="0" applyNumberFormat="1" applyFont="1" applyFill="1" applyBorder="1"/>
    <xf numFmtId="169" fontId="35" fillId="0" borderId="103" xfId="0" applyNumberFormat="1" applyFont="1" applyFill="1" applyBorder="1"/>
    <xf numFmtId="169" fontId="35" fillId="0" borderId="95" xfId="0" applyNumberFormat="1" applyFont="1" applyFill="1" applyBorder="1"/>
    <xf numFmtId="169" fontId="35" fillId="0" borderId="96" xfId="0" applyNumberFormat="1" applyFont="1" applyFill="1" applyBorder="1"/>
    <xf numFmtId="0" fontId="42" fillId="0" borderId="94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45" xfId="0" applyNumberFormat="1" applyFont="1" applyBorder="1" applyAlignment="1">
      <alignment horizontal="right"/>
    </xf>
    <xf numFmtId="166" fontId="12" fillId="0" borderId="145" xfId="0" applyNumberFormat="1" applyFont="1" applyBorder="1" applyAlignment="1">
      <alignment horizontal="right"/>
    </xf>
    <xf numFmtId="166" fontId="12" fillId="0" borderId="106" xfId="0" applyNumberFormat="1" applyFont="1" applyBorder="1" applyAlignment="1">
      <alignment horizontal="right"/>
    </xf>
    <xf numFmtId="3" fontId="5" fillId="0" borderId="145" xfId="0" applyNumberFormat="1" applyFont="1" applyBorder="1" applyAlignment="1">
      <alignment horizontal="right"/>
    </xf>
    <xf numFmtId="166" fontId="5" fillId="0" borderId="145" xfId="0" applyNumberFormat="1" applyFont="1" applyBorder="1" applyAlignment="1">
      <alignment horizontal="right"/>
    </xf>
    <xf numFmtId="166" fontId="5" fillId="0" borderId="106" xfId="0" applyNumberFormat="1" applyFont="1" applyBorder="1" applyAlignment="1">
      <alignment horizontal="right"/>
    </xf>
    <xf numFmtId="177" fontId="5" fillId="0" borderId="145" xfId="0" applyNumberFormat="1" applyFont="1" applyBorder="1" applyAlignment="1">
      <alignment horizontal="right"/>
    </xf>
    <xf numFmtId="4" fontId="5" fillId="0" borderId="145" xfId="0" applyNumberFormat="1" applyFont="1" applyBorder="1" applyAlignment="1">
      <alignment horizontal="right"/>
    </xf>
    <xf numFmtId="3" fontId="5" fillId="0" borderId="145" xfId="0" applyNumberFormat="1" applyFont="1" applyBorder="1"/>
    <xf numFmtId="3" fontId="12" fillId="0" borderId="145" xfId="0" applyNumberFormat="1" applyFont="1" applyBorder="1"/>
    <xf numFmtId="166" fontId="12" fillId="0" borderId="145" xfId="0" applyNumberFormat="1" applyFont="1" applyBorder="1"/>
    <xf numFmtId="166" fontId="12" fillId="0" borderId="106" xfId="0" applyNumberFormat="1" applyFont="1" applyBorder="1"/>
    <xf numFmtId="166" fontId="11" fillId="0" borderId="106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45" xfId="0" applyNumberFormat="1" applyFont="1" applyBorder="1"/>
    <xf numFmtId="166" fontId="35" fillId="0" borderId="145" xfId="0" applyNumberFormat="1" applyFont="1" applyBorder="1"/>
    <xf numFmtId="166" fontId="35" fillId="0" borderId="106" xfId="0" applyNumberFormat="1" applyFont="1" applyBorder="1"/>
    <xf numFmtId="0" fontId="5" fillId="0" borderId="145" xfId="0" applyFont="1" applyBorder="1"/>
    <xf numFmtId="3" fontId="35" fillId="0" borderId="145" xfId="0" applyNumberFormat="1" applyFont="1" applyBorder="1" applyAlignment="1">
      <alignment horizontal="right"/>
    </xf>
    <xf numFmtId="166" fontId="35" fillId="0" borderId="19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10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8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06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5" xfId="0" applyNumberFormat="1" applyFont="1" applyBorder="1"/>
    <xf numFmtId="9" fontId="35" fillId="0" borderId="0" xfId="0" applyNumberFormat="1" applyFont="1" applyBorder="1"/>
    <xf numFmtId="3" fontId="35" fillId="0" borderId="144" xfId="0" applyNumberFormat="1" applyFont="1" applyBorder="1"/>
    <xf numFmtId="3" fontId="35" fillId="0" borderId="18" xfId="0" applyNumberFormat="1" applyFont="1" applyBorder="1"/>
    <xf numFmtId="3" fontId="35" fillId="0" borderId="69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" xfId="0" applyNumberFormat="1" applyFont="1" applyBorder="1"/>
    <xf numFmtId="9" fontId="35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01" xfId="76" applyFont="1" applyFill="1" applyBorder="1"/>
    <xf numFmtId="0" fontId="32" fillId="0" borderId="94" xfId="76" applyFont="1" applyFill="1" applyBorder="1"/>
    <xf numFmtId="0" fontId="32" fillId="0" borderId="63" xfId="76" applyFont="1" applyFill="1" applyBorder="1"/>
    <xf numFmtId="0" fontId="32" fillId="0" borderId="116" xfId="76" applyFont="1" applyFill="1" applyBorder="1"/>
    <xf numFmtId="0" fontId="32" fillId="0" borderId="148" xfId="76" applyFont="1" applyFill="1" applyBorder="1"/>
    <xf numFmtId="0" fontId="34" fillId="2" borderId="108" xfId="76" applyNumberFormat="1" applyFont="1" applyFill="1" applyBorder="1" applyAlignment="1">
      <alignment horizontal="left"/>
    </xf>
    <xf numFmtId="0" fontId="34" fillId="2" borderId="153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01" xfId="76" applyNumberFormat="1" applyFont="1" applyFill="1" applyBorder="1"/>
    <xf numFmtId="3" fontId="32" fillId="0" borderId="102" xfId="76" applyNumberFormat="1" applyFont="1" applyFill="1" applyBorder="1"/>
    <xf numFmtId="3" fontId="32" fillId="0" borderId="94" xfId="76" applyNumberFormat="1" applyFont="1" applyFill="1" applyBorder="1"/>
    <xf numFmtId="3" fontId="32" fillId="0" borderId="95" xfId="76" applyNumberFormat="1" applyFont="1" applyFill="1" applyBorder="1"/>
    <xf numFmtId="9" fontId="32" fillId="0" borderId="63" xfId="76" applyNumberFormat="1" applyFont="1" applyFill="1" applyBorder="1"/>
    <xf numFmtId="9" fontId="32" fillId="0" borderId="116" xfId="76" applyNumberFormat="1" applyFont="1" applyFill="1" applyBorder="1"/>
    <xf numFmtId="9" fontId="32" fillId="0" borderId="148" xfId="76" applyNumberFormat="1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09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03" xfId="76" applyNumberFormat="1" applyFont="1" applyFill="1" applyBorder="1"/>
    <xf numFmtId="3" fontId="32" fillId="0" borderId="96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0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0.67458006613170596</c:v>
                </c:pt>
                <c:pt idx="1">
                  <c:v>1.0201898524248361</c:v>
                </c:pt>
                <c:pt idx="2">
                  <c:v>1.0830871413059486</c:v>
                </c:pt>
                <c:pt idx="3">
                  <c:v>1.1770549230438272</c:v>
                </c:pt>
                <c:pt idx="4">
                  <c:v>1.2029476597056121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8081600"/>
        <c:axId val="-2583930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1.2918725267678091</c:v>
                </c:pt>
                <c:pt idx="1">
                  <c:v>1.2918725267678091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58395808"/>
        <c:axId val="-258394720"/>
      </c:scatterChart>
      <c:catAx>
        <c:axId val="-21808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5839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8393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18081600"/>
        <c:crosses val="autoZero"/>
        <c:crossBetween val="between"/>
      </c:valAx>
      <c:valAx>
        <c:axId val="-2583958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58394720"/>
        <c:crosses val="max"/>
        <c:crossBetween val="midCat"/>
      </c:valAx>
      <c:valAx>
        <c:axId val="-2583947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583958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0.95261845386533661</c:v>
                </c:pt>
                <c:pt idx="1">
                  <c:v>0.95379537953795379</c:v>
                </c:pt>
                <c:pt idx="2">
                  <c:v>0.97031729785056298</c:v>
                </c:pt>
                <c:pt idx="3">
                  <c:v>0.98785280457306179</c:v>
                </c:pt>
                <c:pt idx="4">
                  <c:v>1.0339030540767722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8398528"/>
        <c:axId val="-25839363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58396352"/>
        <c:axId val="-258394176"/>
      </c:scatterChart>
      <c:catAx>
        <c:axId val="-25839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5839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83936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58398528"/>
        <c:crosses val="autoZero"/>
        <c:crossBetween val="between"/>
      </c:valAx>
      <c:valAx>
        <c:axId val="-2583963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58394176"/>
        <c:crosses val="max"/>
        <c:crossBetween val="midCat"/>
      </c:valAx>
      <c:valAx>
        <c:axId val="-2583941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25839635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55" t="s">
        <v>132</v>
      </c>
      <c r="B1" s="555"/>
    </row>
    <row r="2" spans="1:3" ht="14.4" customHeight="1" thickBot="1" x14ac:dyDescent="0.35">
      <c r="A2" s="374" t="s">
        <v>325</v>
      </c>
      <c r="B2" s="50"/>
    </row>
    <row r="3" spans="1:3" ht="14.4" customHeight="1" thickBot="1" x14ac:dyDescent="0.35">
      <c r="A3" s="551" t="s">
        <v>182</v>
      </c>
      <c r="B3" s="552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327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53" t="s">
        <v>133</v>
      </c>
      <c r="B10" s="552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87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1856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60" t="s">
        <v>257</v>
      </c>
      <c r="C15" s="51" t="s">
        <v>267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3056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87" t="s">
        <v>3057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3101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4273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54" t="s">
        <v>134</v>
      </c>
      <c r="B25" s="552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4278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4284</v>
      </c>
      <c r="C27" s="51" t="s">
        <v>270</v>
      </c>
    </row>
    <row r="28" spans="1:3" ht="14.4" customHeight="1" x14ac:dyDescent="0.3">
      <c r="A28" s="266" t="str">
        <f t="shared" si="4"/>
        <v>ZV Vykáz.-A Detail</v>
      </c>
      <c r="B28" s="180" t="s">
        <v>4350</v>
      </c>
      <c r="C28" s="51" t="s">
        <v>154</v>
      </c>
    </row>
    <row r="29" spans="1:3" ht="14.4" customHeight="1" x14ac:dyDescent="0.3">
      <c r="A29" s="497" t="str">
        <f>HYPERLINK("#'"&amp;C29&amp;"'!A1",C29)</f>
        <v>ZV Vykáz.-A Det.Lék.</v>
      </c>
      <c r="B29" s="180" t="s">
        <v>4351</v>
      </c>
      <c r="C29" s="51" t="s">
        <v>308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5069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5191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5711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8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94" t="s">
        <v>1856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55"/>
      <c r="M1" s="555"/>
    </row>
    <row r="2" spans="1:13" ht="14.4" customHeight="1" thickBot="1" x14ac:dyDescent="0.35">
      <c r="A2" s="374" t="s">
        <v>325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296</v>
      </c>
      <c r="G3" s="47">
        <f>SUBTOTAL(9,G6:G1048576)</f>
        <v>8028.0401737582642</v>
      </c>
      <c r="H3" s="48">
        <f>IF(M3=0,0,G3/M3)</f>
        <v>1.4441298648708316E-2</v>
      </c>
      <c r="I3" s="47">
        <f>SUBTOTAL(9,I6:I1048576)</f>
        <v>2309.5</v>
      </c>
      <c r="J3" s="47">
        <f>SUBTOTAL(9,J6:J1048576)</f>
        <v>547880.42547356919</v>
      </c>
      <c r="K3" s="48">
        <f>IF(M3=0,0,J3/M3)</f>
        <v>0.98555870135129164</v>
      </c>
      <c r="L3" s="47">
        <f>SUBTOTAL(9,L6:L1048576)</f>
        <v>2605.5</v>
      </c>
      <c r="M3" s="49">
        <f>SUBTOTAL(9,M6:M1048576)</f>
        <v>555908.46564732748</v>
      </c>
    </row>
    <row r="4" spans="1:13" ht="14.4" customHeight="1" thickBot="1" x14ac:dyDescent="0.35">
      <c r="A4" s="45"/>
      <c r="B4" s="45"/>
      <c r="C4" s="45"/>
      <c r="D4" s="45"/>
      <c r="E4" s="46"/>
      <c r="F4" s="598" t="s">
        <v>161</v>
      </c>
      <c r="G4" s="599"/>
      <c r="H4" s="600"/>
      <c r="I4" s="601" t="s">
        <v>160</v>
      </c>
      <c r="J4" s="599"/>
      <c r="K4" s="600"/>
      <c r="L4" s="602" t="s">
        <v>3</v>
      </c>
      <c r="M4" s="603"/>
    </row>
    <row r="5" spans="1:13" ht="14.4" customHeight="1" thickBot="1" x14ac:dyDescent="0.35">
      <c r="A5" s="770" t="s">
        <v>162</v>
      </c>
      <c r="B5" s="788" t="s">
        <v>163</v>
      </c>
      <c r="C5" s="788" t="s">
        <v>90</v>
      </c>
      <c r="D5" s="788" t="s">
        <v>164</v>
      </c>
      <c r="E5" s="788" t="s">
        <v>165</v>
      </c>
      <c r="F5" s="789" t="s">
        <v>28</v>
      </c>
      <c r="G5" s="789" t="s">
        <v>14</v>
      </c>
      <c r="H5" s="772" t="s">
        <v>166</v>
      </c>
      <c r="I5" s="771" t="s">
        <v>28</v>
      </c>
      <c r="J5" s="789" t="s">
        <v>14</v>
      </c>
      <c r="K5" s="772" t="s">
        <v>166</v>
      </c>
      <c r="L5" s="771" t="s">
        <v>28</v>
      </c>
      <c r="M5" s="790" t="s">
        <v>14</v>
      </c>
    </row>
    <row r="6" spans="1:13" ht="14.4" customHeight="1" x14ac:dyDescent="0.3">
      <c r="A6" s="749" t="s">
        <v>577</v>
      </c>
      <c r="B6" s="750" t="s">
        <v>1505</v>
      </c>
      <c r="C6" s="750" t="s">
        <v>1506</v>
      </c>
      <c r="D6" s="750" t="s">
        <v>693</v>
      </c>
      <c r="E6" s="750" t="s">
        <v>1507</v>
      </c>
      <c r="F6" s="754"/>
      <c r="G6" s="754"/>
      <c r="H6" s="774">
        <v>0</v>
      </c>
      <c r="I6" s="754">
        <v>14</v>
      </c>
      <c r="J6" s="754">
        <v>943.04</v>
      </c>
      <c r="K6" s="774">
        <v>1</v>
      </c>
      <c r="L6" s="754">
        <v>14</v>
      </c>
      <c r="M6" s="755">
        <v>943.04</v>
      </c>
    </row>
    <row r="7" spans="1:13" ht="14.4" customHeight="1" x14ac:dyDescent="0.3">
      <c r="A7" s="756" t="s">
        <v>577</v>
      </c>
      <c r="B7" s="757" t="s">
        <v>1505</v>
      </c>
      <c r="C7" s="757" t="s">
        <v>1508</v>
      </c>
      <c r="D7" s="757" t="s">
        <v>1509</v>
      </c>
      <c r="E7" s="757" t="s">
        <v>1510</v>
      </c>
      <c r="F7" s="761"/>
      <c r="G7" s="761"/>
      <c r="H7" s="775">
        <v>0</v>
      </c>
      <c r="I7" s="761">
        <v>5</v>
      </c>
      <c r="J7" s="761">
        <v>121.57964354143675</v>
      </c>
      <c r="K7" s="775">
        <v>1</v>
      </c>
      <c r="L7" s="761">
        <v>5</v>
      </c>
      <c r="M7" s="762">
        <v>121.57964354143675</v>
      </c>
    </row>
    <row r="8" spans="1:13" ht="14.4" customHeight="1" x14ac:dyDescent="0.3">
      <c r="A8" s="756" t="s">
        <v>577</v>
      </c>
      <c r="B8" s="757" t="s">
        <v>1505</v>
      </c>
      <c r="C8" s="757" t="s">
        <v>1511</v>
      </c>
      <c r="D8" s="757" t="s">
        <v>1509</v>
      </c>
      <c r="E8" s="757" t="s">
        <v>1512</v>
      </c>
      <c r="F8" s="761"/>
      <c r="G8" s="761"/>
      <c r="H8" s="775">
        <v>0</v>
      </c>
      <c r="I8" s="761">
        <v>2</v>
      </c>
      <c r="J8" s="761">
        <v>153.79000000000002</v>
      </c>
      <c r="K8" s="775">
        <v>1</v>
      </c>
      <c r="L8" s="761">
        <v>2</v>
      </c>
      <c r="M8" s="762">
        <v>153.79000000000002</v>
      </c>
    </row>
    <row r="9" spans="1:13" ht="14.4" customHeight="1" x14ac:dyDescent="0.3">
      <c r="A9" s="756" t="s">
        <v>577</v>
      </c>
      <c r="B9" s="757" t="s">
        <v>1505</v>
      </c>
      <c r="C9" s="757" t="s">
        <v>1513</v>
      </c>
      <c r="D9" s="757" t="s">
        <v>1509</v>
      </c>
      <c r="E9" s="757" t="s">
        <v>1514</v>
      </c>
      <c r="F9" s="761"/>
      <c r="G9" s="761"/>
      <c r="H9" s="775">
        <v>0</v>
      </c>
      <c r="I9" s="761">
        <v>2</v>
      </c>
      <c r="J9" s="761">
        <v>86.42</v>
      </c>
      <c r="K9" s="775">
        <v>1</v>
      </c>
      <c r="L9" s="761">
        <v>2</v>
      </c>
      <c r="M9" s="762">
        <v>86.42</v>
      </c>
    </row>
    <row r="10" spans="1:13" ht="14.4" customHeight="1" x14ac:dyDescent="0.3">
      <c r="A10" s="756" t="s">
        <v>577</v>
      </c>
      <c r="B10" s="757" t="s">
        <v>1505</v>
      </c>
      <c r="C10" s="757" t="s">
        <v>1515</v>
      </c>
      <c r="D10" s="757" t="s">
        <v>1509</v>
      </c>
      <c r="E10" s="757" t="s">
        <v>1516</v>
      </c>
      <c r="F10" s="761"/>
      <c r="G10" s="761"/>
      <c r="H10" s="775">
        <v>0</v>
      </c>
      <c r="I10" s="761">
        <v>13</v>
      </c>
      <c r="J10" s="761">
        <v>2004.52</v>
      </c>
      <c r="K10" s="775">
        <v>1</v>
      </c>
      <c r="L10" s="761">
        <v>13</v>
      </c>
      <c r="M10" s="762">
        <v>2004.52</v>
      </c>
    </row>
    <row r="11" spans="1:13" ht="14.4" customHeight="1" x14ac:dyDescent="0.3">
      <c r="A11" s="756" t="s">
        <v>577</v>
      </c>
      <c r="B11" s="757" t="s">
        <v>1517</v>
      </c>
      <c r="C11" s="757" t="s">
        <v>1518</v>
      </c>
      <c r="D11" s="757" t="s">
        <v>1519</v>
      </c>
      <c r="E11" s="757" t="s">
        <v>1520</v>
      </c>
      <c r="F11" s="761"/>
      <c r="G11" s="761"/>
      <c r="H11" s="775">
        <v>0</v>
      </c>
      <c r="I11" s="761">
        <v>1</v>
      </c>
      <c r="J11" s="761">
        <v>149.13014143590399</v>
      </c>
      <c r="K11" s="775">
        <v>1</v>
      </c>
      <c r="L11" s="761">
        <v>1</v>
      </c>
      <c r="M11" s="762">
        <v>149.13014143590399</v>
      </c>
    </row>
    <row r="12" spans="1:13" ht="14.4" customHeight="1" x14ac:dyDescent="0.3">
      <c r="A12" s="756" t="s">
        <v>577</v>
      </c>
      <c r="B12" s="757" t="s">
        <v>1521</v>
      </c>
      <c r="C12" s="757" t="s">
        <v>1522</v>
      </c>
      <c r="D12" s="757" t="s">
        <v>728</v>
      </c>
      <c r="E12" s="757" t="s">
        <v>1523</v>
      </c>
      <c r="F12" s="761"/>
      <c r="G12" s="761"/>
      <c r="H12" s="775">
        <v>0</v>
      </c>
      <c r="I12" s="761">
        <v>5</v>
      </c>
      <c r="J12" s="761">
        <v>259.8</v>
      </c>
      <c r="K12" s="775">
        <v>1</v>
      </c>
      <c r="L12" s="761">
        <v>5</v>
      </c>
      <c r="M12" s="762">
        <v>259.8</v>
      </c>
    </row>
    <row r="13" spans="1:13" ht="14.4" customHeight="1" x14ac:dyDescent="0.3">
      <c r="A13" s="756" t="s">
        <v>577</v>
      </c>
      <c r="B13" s="757" t="s">
        <v>1521</v>
      </c>
      <c r="C13" s="757" t="s">
        <v>1524</v>
      </c>
      <c r="D13" s="757" t="s">
        <v>728</v>
      </c>
      <c r="E13" s="757" t="s">
        <v>1525</v>
      </c>
      <c r="F13" s="761"/>
      <c r="G13" s="761"/>
      <c r="H13" s="775">
        <v>0</v>
      </c>
      <c r="I13" s="761">
        <v>3</v>
      </c>
      <c r="J13" s="761">
        <v>266.1400000000001</v>
      </c>
      <c r="K13" s="775">
        <v>1</v>
      </c>
      <c r="L13" s="761">
        <v>3</v>
      </c>
      <c r="M13" s="762">
        <v>266.1400000000001</v>
      </c>
    </row>
    <row r="14" spans="1:13" ht="14.4" customHeight="1" x14ac:dyDescent="0.3">
      <c r="A14" s="756" t="s">
        <v>577</v>
      </c>
      <c r="B14" s="757" t="s">
        <v>1526</v>
      </c>
      <c r="C14" s="757" t="s">
        <v>1527</v>
      </c>
      <c r="D14" s="757" t="s">
        <v>951</v>
      </c>
      <c r="E14" s="757" t="s">
        <v>1528</v>
      </c>
      <c r="F14" s="761"/>
      <c r="G14" s="761"/>
      <c r="H14" s="775">
        <v>0</v>
      </c>
      <c r="I14" s="761">
        <v>1</v>
      </c>
      <c r="J14" s="761">
        <v>104.5</v>
      </c>
      <c r="K14" s="775">
        <v>1</v>
      </c>
      <c r="L14" s="761">
        <v>1</v>
      </c>
      <c r="M14" s="762">
        <v>104.5</v>
      </c>
    </row>
    <row r="15" spans="1:13" ht="14.4" customHeight="1" x14ac:dyDescent="0.3">
      <c r="A15" s="756" t="s">
        <v>577</v>
      </c>
      <c r="B15" s="757" t="s">
        <v>1529</v>
      </c>
      <c r="C15" s="757" t="s">
        <v>1530</v>
      </c>
      <c r="D15" s="757" t="s">
        <v>1531</v>
      </c>
      <c r="E15" s="757" t="s">
        <v>1532</v>
      </c>
      <c r="F15" s="761"/>
      <c r="G15" s="761"/>
      <c r="H15" s="775">
        <v>0</v>
      </c>
      <c r="I15" s="761">
        <v>1</v>
      </c>
      <c r="J15" s="761">
        <v>629.65999999999985</v>
      </c>
      <c r="K15" s="775">
        <v>1</v>
      </c>
      <c r="L15" s="761">
        <v>1</v>
      </c>
      <c r="M15" s="762">
        <v>629.65999999999985</v>
      </c>
    </row>
    <row r="16" spans="1:13" ht="14.4" customHeight="1" x14ac:dyDescent="0.3">
      <c r="A16" s="756" t="s">
        <v>577</v>
      </c>
      <c r="B16" s="757" t="s">
        <v>1533</v>
      </c>
      <c r="C16" s="757" t="s">
        <v>1534</v>
      </c>
      <c r="D16" s="757" t="s">
        <v>1535</v>
      </c>
      <c r="E16" s="757" t="s">
        <v>1536</v>
      </c>
      <c r="F16" s="761"/>
      <c r="G16" s="761"/>
      <c r="H16" s="775">
        <v>0</v>
      </c>
      <c r="I16" s="761">
        <v>4</v>
      </c>
      <c r="J16" s="761">
        <v>1638.3600000000001</v>
      </c>
      <c r="K16" s="775">
        <v>1</v>
      </c>
      <c r="L16" s="761">
        <v>4</v>
      </c>
      <c r="M16" s="762">
        <v>1638.3600000000001</v>
      </c>
    </row>
    <row r="17" spans="1:13" ht="14.4" customHeight="1" x14ac:dyDescent="0.3">
      <c r="A17" s="756" t="s">
        <v>577</v>
      </c>
      <c r="B17" s="757" t="s">
        <v>1537</v>
      </c>
      <c r="C17" s="757" t="s">
        <v>1538</v>
      </c>
      <c r="D17" s="757" t="s">
        <v>967</v>
      </c>
      <c r="E17" s="757" t="s">
        <v>1539</v>
      </c>
      <c r="F17" s="761"/>
      <c r="G17" s="761"/>
      <c r="H17" s="775">
        <v>0</v>
      </c>
      <c r="I17" s="761">
        <v>1</v>
      </c>
      <c r="J17" s="761">
        <v>93.07</v>
      </c>
      <c r="K17" s="775">
        <v>1</v>
      </c>
      <c r="L17" s="761">
        <v>1</v>
      </c>
      <c r="M17" s="762">
        <v>93.07</v>
      </c>
    </row>
    <row r="18" spans="1:13" ht="14.4" customHeight="1" x14ac:dyDescent="0.3">
      <c r="A18" s="756" t="s">
        <v>577</v>
      </c>
      <c r="B18" s="757" t="s">
        <v>1537</v>
      </c>
      <c r="C18" s="757" t="s">
        <v>1540</v>
      </c>
      <c r="D18" s="757" t="s">
        <v>969</v>
      </c>
      <c r="E18" s="757" t="s">
        <v>1541</v>
      </c>
      <c r="F18" s="761"/>
      <c r="G18" s="761"/>
      <c r="H18" s="775">
        <v>0</v>
      </c>
      <c r="I18" s="761">
        <v>1</v>
      </c>
      <c r="J18" s="761">
        <v>49.32</v>
      </c>
      <c r="K18" s="775">
        <v>1</v>
      </c>
      <c r="L18" s="761">
        <v>1</v>
      </c>
      <c r="M18" s="762">
        <v>49.32</v>
      </c>
    </row>
    <row r="19" spans="1:13" ht="14.4" customHeight="1" x14ac:dyDescent="0.3">
      <c r="A19" s="756" t="s">
        <v>577</v>
      </c>
      <c r="B19" s="757" t="s">
        <v>1542</v>
      </c>
      <c r="C19" s="757" t="s">
        <v>1543</v>
      </c>
      <c r="D19" s="757" t="s">
        <v>1544</v>
      </c>
      <c r="E19" s="757" t="s">
        <v>1545</v>
      </c>
      <c r="F19" s="761"/>
      <c r="G19" s="761"/>
      <c r="H19" s="775">
        <v>0</v>
      </c>
      <c r="I19" s="761">
        <v>2</v>
      </c>
      <c r="J19" s="761">
        <v>27.759999999999998</v>
      </c>
      <c r="K19" s="775">
        <v>1</v>
      </c>
      <c r="L19" s="761">
        <v>2</v>
      </c>
      <c r="M19" s="762">
        <v>27.759999999999998</v>
      </c>
    </row>
    <row r="20" spans="1:13" ht="14.4" customHeight="1" x14ac:dyDescent="0.3">
      <c r="A20" s="756" t="s">
        <v>577</v>
      </c>
      <c r="B20" s="757" t="s">
        <v>1542</v>
      </c>
      <c r="C20" s="757" t="s">
        <v>1546</v>
      </c>
      <c r="D20" s="757" t="s">
        <v>1544</v>
      </c>
      <c r="E20" s="757" t="s">
        <v>1547</v>
      </c>
      <c r="F20" s="761"/>
      <c r="G20" s="761"/>
      <c r="H20" s="775">
        <v>0</v>
      </c>
      <c r="I20" s="761">
        <v>2</v>
      </c>
      <c r="J20" s="761">
        <v>33.259725559911715</v>
      </c>
      <c r="K20" s="775">
        <v>1</v>
      </c>
      <c r="L20" s="761">
        <v>2</v>
      </c>
      <c r="M20" s="762">
        <v>33.259725559911715</v>
      </c>
    </row>
    <row r="21" spans="1:13" ht="14.4" customHeight="1" x14ac:dyDescent="0.3">
      <c r="A21" s="756" t="s">
        <v>577</v>
      </c>
      <c r="B21" s="757" t="s">
        <v>1548</v>
      </c>
      <c r="C21" s="757" t="s">
        <v>1549</v>
      </c>
      <c r="D21" s="757" t="s">
        <v>1550</v>
      </c>
      <c r="E21" s="757" t="s">
        <v>1551</v>
      </c>
      <c r="F21" s="761"/>
      <c r="G21" s="761"/>
      <c r="H21" s="775">
        <v>0</v>
      </c>
      <c r="I21" s="761">
        <v>3</v>
      </c>
      <c r="J21" s="761">
        <v>415.43999999999994</v>
      </c>
      <c r="K21" s="775">
        <v>1</v>
      </c>
      <c r="L21" s="761">
        <v>3</v>
      </c>
      <c r="M21" s="762">
        <v>415.43999999999994</v>
      </c>
    </row>
    <row r="22" spans="1:13" ht="14.4" customHeight="1" x14ac:dyDescent="0.3">
      <c r="A22" s="756" t="s">
        <v>577</v>
      </c>
      <c r="B22" s="757" t="s">
        <v>1552</v>
      </c>
      <c r="C22" s="757" t="s">
        <v>1553</v>
      </c>
      <c r="D22" s="757" t="s">
        <v>780</v>
      </c>
      <c r="E22" s="757" t="s">
        <v>1554</v>
      </c>
      <c r="F22" s="761"/>
      <c r="G22" s="761"/>
      <c r="H22" s="775">
        <v>0</v>
      </c>
      <c r="I22" s="761">
        <v>6</v>
      </c>
      <c r="J22" s="761">
        <v>6637.56</v>
      </c>
      <c r="K22" s="775">
        <v>1</v>
      </c>
      <c r="L22" s="761">
        <v>6</v>
      </c>
      <c r="M22" s="762">
        <v>6637.56</v>
      </c>
    </row>
    <row r="23" spans="1:13" ht="14.4" customHeight="1" x14ac:dyDescent="0.3">
      <c r="A23" s="756" t="s">
        <v>577</v>
      </c>
      <c r="B23" s="757" t="s">
        <v>1552</v>
      </c>
      <c r="C23" s="757" t="s">
        <v>1555</v>
      </c>
      <c r="D23" s="757" t="s">
        <v>774</v>
      </c>
      <c r="E23" s="757" t="s">
        <v>1556</v>
      </c>
      <c r="F23" s="761"/>
      <c r="G23" s="761"/>
      <c r="H23" s="775">
        <v>0</v>
      </c>
      <c r="I23" s="761">
        <v>45</v>
      </c>
      <c r="J23" s="761">
        <v>13566.148498609688</v>
      </c>
      <c r="K23" s="775">
        <v>1</v>
      </c>
      <c r="L23" s="761">
        <v>45</v>
      </c>
      <c r="M23" s="762">
        <v>13566.148498609688</v>
      </c>
    </row>
    <row r="24" spans="1:13" ht="14.4" customHeight="1" x14ac:dyDescent="0.3">
      <c r="A24" s="756" t="s">
        <v>577</v>
      </c>
      <c r="B24" s="757" t="s">
        <v>1552</v>
      </c>
      <c r="C24" s="757" t="s">
        <v>1557</v>
      </c>
      <c r="D24" s="757" t="s">
        <v>774</v>
      </c>
      <c r="E24" s="757" t="s">
        <v>1558</v>
      </c>
      <c r="F24" s="761"/>
      <c r="G24" s="761"/>
      <c r="H24" s="775">
        <v>0</v>
      </c>
      <c r="I24" s="761">
        <v>53</v>
      </c>
      <c r="J24" s="761">
        <v>33424.982999999993</v>
      </c>
      <c r="K24" s="775">
        <v>1</v>
      </c>
      <c r="L24" s="761">
        <v>53</v>
      </c>
      <c r="M24" s="762">
        <v>33424.982999999993</v>
      </c>
    </row>
    <row r="25" spans="1:13" ht="14.4" customHeight="1" x14ac:dyDescent="0.3">
      <c r="A25" s="756" t="s">
        <v>577</v>
      </c>
      <c r="B25" s="757" t="s">
        <v>1552</v>
      </c>
      <c r="C25" s="757" t="s">
        <v>1559</v>
      </c>
      <c r="D25" s="757" t="s">
        <v>774</v>
      </c>
      <c r="E25" s="757" t="s">
        <v>1560</v>
      </c>
      <c r="F25" s="761"/>
      <c r="G25" s="761"/>
      <c r="H25" s="775">
        <v>0</v>
      </c>
      <c r="I25" s="761">
        <v>11</v>
      </c>
      <c r="J25" s="761">
        <v>10050.15</v>
      </c>
      <c r="K25" s="775">
        <v>1</v>
      </c>
      <c r="L25" s="761">
        <v>11</v>
      </c>
      <c r="M25" s="762">
        <v>10050.15</v>
      </c>
    </row>
    <row r="26" spans="1:13" ht="14.4" customHeight="1" x14ac:dyDescent="0.3">
      <c r="A26" s="756" t="s">
        <v>577</v>
      </c>
      <c r="B26" s="757" t="s">
        <v>1552</v>
      </c>
      <c r="C26" s="757" t="s">
        <v>1561</v>
      </c>
      <c r="D26" s="757" t="s">
        <v>774</v>
      </c>
      <c r="E26" s="757" t="s">
        <v>1562</v>
      </c>
      <c r="F26" s="761"/>
      <c r="G26" s="761"/>
      <c r="H26" s="775">
        <v>0</v>
      </c>
      <c r="I26" s="761">
        <v>33</v>
      </c>
      <c r="J26" s="761">
        <v>13495.349999999999</v>
      </c>
      <c r="K26" s="775">
        <v>1</v>
      </c>
      <c r="L26" s="761">
        <v>33</v>
      </c>
      <c r="M26" s="762">
        <v>13495.349999999999</v>
      </c>
    </row>
    <row r="27" spans="1:13" ht="14.4" customHeight="1" x14ac:dyDescent="0.3">
      <c r="A27" s="756" t="s">
        <v>577</v>
      </c>
      <c r="B27" s="757" t="s">
        <v>1552</v>
      </c>
      <c r="C27" s="757" t="s">
        <v>1563</v>
      </c>
      <c r="D27" s="757" t="s">
        <v>774</v>
      </c>
      <c r="E27" s="757" t="s">
        <v>1564</v>
      </c>
      <c r="F27" s="761"/>
      <c r="G27" s="761"/>
      <c r="H27" s="775">
        <v>0</v>
      </c>
      <c r="I27" s="761">
        <v>47</v>
      </c>
      <c r="J27" s="761">
        <v>33896.400000000001</v>
      </c>
      <c r="K27" s="775">
        <v>1</v>
      </c>
      <c r="L27" s="761">
        <v>47</v>
      </c>
      <c r="M27" s="762">
        <v>33896.400000000001</v>
      </c>
    </row>
    <row r="28" spans="1:13" ht="14.4" customHeight="1" x14ac:dyDescent="0.3">
      <c r="A28" s="756" t="s">
        <v>577</v>
      </c>
      <c r="B28" s="757" t="s">
        <v>1552</v>
      </c>
      <c r="C28" s="757" t="s">
        <v>1565</v>
      </c>
      <c r="D28" s="757" t="s">
        <v>780</v>
      </c>
      <c r="E28" s="757" t="s">
        <v>1566</v>
      </c>
      <c r="F28" s="761"/>
      <c r="G28" s="761"/>
      <c r="H28" s="775">
        <v>0</v>
      </c>
      <c r="I28" s="761">
        <v>4</v>
      </c>
      <c r="J28" s="761">
        <v>6004.08</v>
      </c>
      <c r="K28" s="775">
        <v>1</v>
      </c>
      <c r="L28" s="761">
        <v>4</v>
      </c>
      <c r="M28" s="762">
        <v>6004.08</v>
      </c>
    </row>
    <row r="29" spans="1:13" ht="14.4" customHeight="1" x14ac:dyDescent="0.3">
      <c r="A29" s="756" t="s">
        <v>577</v>
      </c>
      <c r="B29" s="757" t="s">
        <v>1567</v>
      </c>
      <c r="C29" s="757" t="s">
        <v>1568</v>
      </c>
      <c r="D29" s="757" t="s">
        <v>1569</v>
      </c>
      <c r="E29" s="757" t="s">
        <v>1570</v>
      </c>
      <c r="F29" s="761"/>
      <c r="G29" s="761"/>
      <c r="H29" s="775">
        <v>0</v>
      </c>
      <c r="I29" s="761">
        <v>8</v>
      </c>
      <c r="J29" s="761">
        <v>560.31985004282069</v>
      </c>
      <c r="K29" s="775">
        <v>1</v>
      </c>
      <c r="L29" s="761">
        <v>8</v>
      </c>
      <c r="M29" s="762">
        <v>560.31985004282069</v>
      </c>
    </row>
    <row r="30" spans="1:13" ht="14.4" customHeight="1" x14ac:dyDescent="0.3">
      <c r="A30" s="756" t="s">
        <v>577</v>
      </c>
      <c r="B30" s="757" t="s">
        <v>1567</v>
      </c>
      <c r="C30" s="757" t="s">
        <v>1571</v>
      </c>
      <c r="D30" s="757" t="s">
        <v>1569</v>
      </c>
      <c r="E30" s="757" t="s">
        <v>1572</v>
      </c>
      <c r="F30" s="761"/>
      <c r="G30" s="761"/>
      <c r="H30" s="775">
        <v>0</v>
      </c>
      <c r="I30" s="761">
        <v>6</v>
      </c>
      <c r="J30" s="761">
        <v>840.54</v>
      </c>
      <c r="K30" s="775">
        <v>1</v>
      </c>
      <c r="L30" s="761">
        <v>6</v>
      </c>
      <c r="M30" s="762">
        <v>840.54</v>
      </c>
    </row>
    <row r="31" spans="1:13" ht="14.4" customHeight="1" x14ac:dyDescent="0.3">
      <c r="A31" s="756" t="s">
        <v>577</v>
      </c>
      <c r="B31" s="757" t="s">
        <v>1573</v>
      </c>
      <c r="C31" s="757" t="s">
        <v>1574</v>
      </c>
      <c r="D31" s="757" t="s">
        <v>1575</v>
      </c>
      <c r="E31" s="757" t="s">
        <v>1576</v>
      </c>
      <c r="F31" s="761"/>
      <c r="G31" s="761"/>
      <c r="H31" s="775">
        <v>0</v>
      </c>
      <c r="I31" s="761">
        <v>1</v>
      </c>
      <c r="J31" s="761">
        <v>1268.56</v>
      </c>
      <c r="K31" s="775">
        <v>1</v>
      </c>
      <c r="L31" s="761">
        <v>1</v>
      </c>
      <c r="M31" s="762">
        <v>1268.56</v>
      </c>
    </row>
    <row r="32" spans="1:13" ht="14.4" customHeight="1" x14ac:dyDescent="0.3">
      <c r="A32" s="756" t="s">
        <v>577</v>
      </c>
      <c r="B32" s="757" t="s">
        <v>1577</v>
      </c>
      <c r="C32" s="757" t="s">
        <v>1578</v>
      </c>
      <c r="D32" s="757" t="s">
        <v>695</v>
      </c>
      <c r="E32" s="757" t="s">
        <v>1579</v>
      </c>
      <c r="F32" s="761"/>
      <c r="G32" s="761"/>
      <c r="H32" s="775">
        <v>0</v>
      </c>
      <c r="I32" s="761">
        <v>85</v>
      </c>
      <c r="J32" s="761">
        <v>10978.964486763693</v>
      </c>
      <c r="K32" s="775">
        <v>1</v>
      </c>
      <c r="L32" s="761">
        <v>85</v>
      </c>
      <c r="M32" s="762">
        <v>10978.964486763693</v>
      </c>
    </row>
    <row r="33" spans="1:13" ht="14.4" customHeight="1" x14ac:dyDescent="0.3">
      <c r="A33" s="756" t="s">
        <v>577</v>
      </c>
      <c r="B33" s="757" t="s">
        <v>1577</v>
      </c>
      <c r="C33" s="757" t="s">
        <v>1580</v>
      </c>
      <c r="D33" s="757" t="s">
        <v>695</v>
      </c>
      <c r="E33" s="757" t="s">
        <v>1581</v>
      </c>
      <c r="F33" s="761"/>
      <c r="G33" s="761"/>
      <c r="H33" s="775">
        <v>0</v>
      </c>
      <c r="I33" s="761">
        <v>36</v>
      </c>
      <c r="J33" s="761">
        <v>1625.91</v>
      </c>
      <c r="K33" s="775">
        <v>1</v>
      </c>
      <c r="L33" s="761">
        <v>36</v>
      </c>
      <c r="M33" s="762">
        <v>1625.91</v>
      </c>
    </row>
    <row r="34" spans="1:13" ht="14.4" customHeight="1" x14ac:dyDescent="0.3">
      <c r="A34" s="756" t="s">
        <v>577</v>
      </c>
      <c r="B34" s="757" t="s">
        <v>1582</v>
      </c>
      <c r="C34" s="757" t="s">
        <v>1583</v>
      </c>
      <c r="D34" s="757" t="s">
        <v>1584</v>
      </c>
      <c r="E34" s="757" t="s">
        <v>1585</v>
      </c>
      <c r="F34" s="761"/>
      <c r="G34" s="761"/>
      <c r="H34" s="775">
        <v>0</v>
      </c>
      <c r="I34" s="761">
        <v>7</v>
      </c>
      <c r="J34" s="761">
        <v>298.05999999999995</v>
      </c>
      <c r="K34" s="775">
        <v>1</v>
      </c>
      <c r="L34" s="761">
        <v>7</v>
      </c>
      <c r="M34" s="762">
        <v>298.05999999999995</v>
      </c>
    </row>
    <row r="35" spans="1:13" ht="14.4" customHeight="1" x14ac:dyDescent="0.3">
      <c r="A35" s="756" t="s">
        <v>577</v>
      </c>
      <c r="B35" s="757" t="s">
        <v>1586</v>
      </c>
      <c r="C35" s="757" t="s">
        <v>1587</v>
      </c>
      <c r="D35" s="757" t="s">
        <v>958</v>
      </c>
      <c r="E35" s="757" t="s">
        <v>1588</v>
      </c>
      <c r="F35" s="761"/>
      <c r="G35" s="761"/>
      <c r="H35" s="775">
        <v>0</v>
      </c>
      <c r="I35" s="761">
        <v>35</v>
      </c>
      <c r="J35" s="761">
        <v>1280.9501041919693</v>
      </c>
      <c r="K35" s="775">
        <v>1</v>
      </c>
      <c r="L35" s="761">
        <v>35</v>
      </c>
      <c r="M35" s="762">
        <v>1280.9501041919693</v>
      </c>
    </row>
    <row r="36" spans="1:13" ht="14.4" customHeight="1" x14ac:dyDescent="0.3">
      <c r="A36" s="756" t="s">
        <v>577</v>
      </c>
      <c r="B36" s="757" t="s">
        <v>1586</v>
      </c>
      <c r="C36" s="757" t="s">
        <v>1589</v>
      </c>
      <c r="D36" s="757" t="s">
        <v>956</v>
      </c>
      <c r="E36" s="757" t="s">
        <v>1590</v>
      </c>
      <c r="F36" s="761"/>
      <c r="G36" s="761"/>
      <c r="H36" s="775">
        <v>0</v>
      </c>
      <c r="I36" s="761">
        <v>2</v>
      </c>
      <c r="J36" s="761">
        <v>78.95999999999998</v>
      </c>
      <c r="K36" s="775">
        <v>1</v>
      </c>
      <c r="L36" s="761">
        <v>2</v>
      </c>
      <c r="M36" s="762">
        <v>78.95999999999998</v>
      </c>
    </row>
    <row r="37" spans="1:13" ht="14.4" customHeight="1" x14ac:dyDescent="0.3">
      <c r="A37" s="756" t="s">
        <v>577</v>
      </c>
      <c r="B37" s="757" t="s">
        <v>1591</v>
      </c>
      <c r="C37" s="757" t="s">
        <v>1592</v>
      </c>
      <c r="D37" s="757" t="s">
        <v>673</v>
      </c>
      <c r="E37" s="757" t="s">
        <v>1593</v>
      </c>
      <c r="F37" s="761"/>
      <c r="G37" s="761"/>
      <c r="H37" s="775">
        <v>0</v>
      </c>
      <c r="I37" s="761">
        <v>2</v>
      </c>
      <c r="J37" s="761">
        <v>136.95992669140742</v>
      </c>
      <c r="K37" s="775">
        <v>1</v>
      </c>
      <c r="L37" s="761">
        <v>2</v>
      </c>
      <c r="M37" s="762">
        <v>136.95992669140742</v>
      </c>
    </row>
    <row r="38" spans="1:13" ht="14.4" customHeight="1" x14ac:dyDescent="0.3">
      <c r="A38" s="756" t="s">
        <v>577</v>
      </c>
      <c r="B38" s="757" t="s">
        <v>1594</v>
      </c>
      <c r="C38" s="757" t="s">
        <v>1595</v>
      </c>
      <c r="D38" s="757" t="s">
        <v>1596</v>
      </c>
      <c r="E38" s="757" t="s">
        <v>1597</v>
      </c>
      <c r="F38" s="761"/>
      <c r="G38" s="761"/>
      <c r="H38" s="775">
        <v>0</v>
      </c>
      <c r="I38" s="761">
        <v>3</v>
      </c>
      <c r="J38" s="761">
        <v>87.09</v>
      </c>
      <c r="K38" s="775">
        <v>1</v>
      </c>
      <c r="L38" s="761">
        <v>3</v>
      </c>
      <c r="M38" s="762">
        <v>87.09</v>
      </c>
    </row>
    <row r="39" spans="1:13" ht="14.4" customHeight="1" x14ac:dyDescent="0.3">
      <c r="A39" s="756" t="s">
        <v>577</v>
      </c>
      <c r="B39" s="757" t="s">
        <v>1594</v>
      </c>
      <c r="C39" s="757" t="s">
        <v>1598</v>
      </c>
      <c r="D39" s="757" t="s">
        <v>1596</v>
      </c>
      <c r="E39" s="757" t="s">
        <v>1599</v>
      </c>
      <c r="F39" s="761"/>
      <c r="G39" s="761"/>
      <c r="H39" s="775">
        <v>0</v>
      </c>
      <c r="I39" s="761">
        <v>2</v>
      </c>
      <c r="J39" s="761">
        <v>65.119999999999976</v>
      </c>
      <c r="K39" s="775">
        <v>1</v>
      </c>
      <c r="L39" s="761">
        <v>2</v>
      </c>
      <c r="M39" s="762">
        <v>65.119999999999976</v>
      </c>
    </row>
    <row r="40" spans="1:13" ht="14.4" customHeight="1" x14ac:dyDescent="0.3">
      <c r="A40" s="756" t="s">
        <v>577</v>
      </c>
      <c r="B40" s="757" t="s">
        <v>1600</v>
      </c>
      <c r="C40" s="757" t="s">
        <v>1601</v>
      </c>
      <c r="D40" s="757" t="s">
        <v>939</v>
      </c>
      <c r="E40" s="757" t="s">
        <v>1602</v>
      </c>
      <c r="F40" s="761"/>
      <c r="G40" s="761"/>
      <c r="H40" s="775">
        <v>0</v>
      </c>
      <c r="I40" s="761">
        <v>5</v>
      </c>
      <c r="J40" s="761">
        <v>1112.1500000000001</v>
      </c>
      <c r="K40" s="775">
        <v>1</v>
      </c>
      <c r="L40" s="761">
        <v>5</v>
      </c>
      <c r="M40" s="762">
        <v>1112.1500000000001</v>
      </c>
    </row>
    <row r="41" spans="1:13" ht="14.4" customHeight="1" x14ac:dyDescent="0.3">
      <c r="A41" s="756" t="s">
        <v>577</v>
      </c>
      <c r="B41" s="757" t="s">
        <v>1603</v>
      </c>
      <c r="C41" s="757" t="s">
        <v>1604</v>
      </c>
      <c r="D41" s="757" t="s">
        <v>1605</v>
      </c>
      <c r="E41" s="757" t="s">
        <v>1597</v>
      </c>
      <c r="F41" s="761"/>
      <c r="G41" s="761"/>
      <c r="H41" s="775">
        <v>0</v>
      </c>
      <c r="I41" s="761">
        <v>2</v>
      </c>
      <c r="J41" s="761">
        <v>124.28</v>
      </c>
      <c r="K41" s="775">
        <v>1</v>
      </c>
      <c r="L41" s="761">
        <v>2</v>
      </c>
      <c r="M41" s="762">
        <v>124.28</v>
      </c>
    </row>
    <row r="42" spans="1:13" ht="14.4" customHeight="1" x14ac:dyDescent="0.3">
      <c r="A42" s="756" t="s">
        <v>577</v>
      </c>
      <c r="B42" s="757" t="s">
        <v>1603</v>
      </c>
      <c r="C42" s="757" t="s">
        <v>1606</v>
      </c>
      <c r="D42" s="757" t="s">
        <v>1605</v>
      </c>
      <c r="E42" s="757" t="s">
        <v>1607</v>
      </c>
      <c r="F42" s="761"/>
      <c r="G42" s="761"/>
      <c r="H42" s="775">
        <v>0</v>
      </c>
      <c r="I42" s="761">
        <v>2</v>
      </c>
      <c r="J42" s="761">
        <v>29.760000000000009</v>
      </c>
      <c r="K42" s="775">
        <v>1</v>
      </c>
      <c r="L42" s="761">
        <v>2</v>
      </c>
      <c r="M42" s="762">
        <v>29.760000000000009</v>
      </c>
    </row>
    <row r="43" spans="1:13" ht="14.4" customHeight="1" x14ac:dyDescent="0.3">
      <c r="A43" s="756" t="s">
        <v>577</v>
      </c>
      <c r="B43" s="757" t="s">
        <v>1603</v>
      </c>
      <c r="C43" s="757" t="s">
        <v>1608</v>
      </c>
      <c r="D43" s="757" t="s">
        <v>1605</v>
      </c>
      <c r="E43" s="757" t="s">
        <v>1609</v>
      </c>
      <c r="F43" s="761"/>
      <c r="G43" s="761"/>
      <c r="H43" s="775">
        <v>0</v>
      </c>
      <c r="I43" s="761">
        <v>10</v>
      </c>
      <c r="J43" s="761">
        <v>120.59965065113549</v>
      </c>
      <c r="K43" s="775">
        <v>1</v>
      </c>
      <c r="L43" s="761">
        <v>10</v>
      </c>
      <c r="M43" s="762">
        <v>120.59965065113549</v>
      </c>
    </row>
    <row r="44" spans="1:13" ht="14.4" customHeight="1" x14ac:dyDescent="0.3">
      <c r="A44" s="756" t="s">
        <v>577</v>
      </c>
      <c r="B44" s="757" t="s">
        <v>1603</v>
      </c>
      <c r="C44" s="757" t="s">
        <v>1610</v>
      </c>
      <c r="D44" s="757" t="s">
        <v>1605</v>
      </c>
      <c r="E44" s="757" t="s">
        <v>1611</v>
      </c>
      <c r="F44" s="761"/>
      <c r="G44" s="761"/>
      <c r="H44" s="775">
        <v>0</v>
      </c>
      <c r="I44" s="761">
        <v>9</v>
      </c>
      <c r="J44" s="761">
        <v>325.61996126891245</v>
      </c>
      <c r="K44" s="775">
        <v>1</v>
      </c>
      <c r="L44" s="761">
        <v>9</v>
      </c>
      <c r="M44" s="762">
        <v>325.61996126891245</v>
      </c>
    </row>
    <row r="45" spans="1:13" ht="14.4" customHeight="1" x14ac:dyDescent="0.3">
      <c r="A45" s="756" t="s">
        <v>577</v>
      </c>
      <c r="B45" s="757" t="s">
        <v>1612</v>
      </c>
      <c r="C45" s="757" t="s">
        <v>1613</v>
      </c>
      <c r="D45" s="757" t="s">
        <v>1614</v>
      </c>
      <c r="E45" s="757" t="s">
        <v>1615</v>
      </c>
      <c r="F45" s="761"/>
      <c r="G45" s="761"/>
      <c r="H45" s="775">
        <v>0</v>
      </c>
      <c r="I45" s="761">
        <v>1</v>
      </c>
      <c r="J45" s="761">
        <v>279.59000000000009</v>
      </c>
      <c r="K45" s="775">
        <v>1</v>
      </c>
      <c r="L45" s="761">
        <v>1</v>
      </c>
      <c r="M45" s="762">
        <v>279.59000000000009</v>
      </c>
    </row>
    <row r="46" spans="1:13" ht="14.4" customHeight="1" x14ac:dyDescent="0.3">
      <c r="A46" s="756" t="s">
        <v>577</v>
      </c>
      <c r="B46" s="757" t="s">
        <v>1616</v>
      </c>
      <c r="C46" s="757" t="s">
        <v>1617</v>
      </c>
      <c r="D46" s="757" t="s">
        <v>1618</v>
      </c>
      <c r="E46" s="757" t="s">
        <v>1619</v>
      </c>
      <c r="F46" s="761"/>
      <c r="G46" s="761"/>
      <c r="H46" s="775">
        <v>0</v>
      </c>
      <c r="I46" s="761">
        <v>2</v>
      </c>
      <c r="J46" s="761">
        <v>317.95999999999998</v>
      </c>
      <c r="K46" s="775">
        <v>1</v>
      </c>
      <c r="L46" s="761">
        <v>2</v>
      </c>
      <c r="M46" s="762">
        <v>317.95999999999998</v>
      </c>
    </row>
    <row r="47" spans="1:13" ht="14.4" customHeight="1" x14ac:dyDescent="0.3">
      <c r="A47" s="756" t="s">
        <v>577</v>
      </c>
      <c r="B47" s="757" t="s">
        <v>1620</v>
      </c>
      <c r="C47" s="757" t="s">
        <v>1621</v>
      </c>
      <c r="D47" s="757" t="s">
        <v>1622</v>
      </c>
      <c r="E47" s="757" t="s">
        <v>1623</v>
      </c>
      <c r="F47" s="761"/>
      <c r="G47" s="761"/>
      <c r="H47" s="775">
        <v>0</v>
      </c>
      <c r="I47" s="761">
        <v>5</v>
      </c>
      <c r="J47" s="761">
        <v>350.29985000000011</v>
      </c>
      <c r="K47" s="775">
        <v>1</v>
      </c>
      <c r="L47" s="761">
        <v>5</v>
      </c>
      <c r="M47" s="762">
        <v>350.29985000000011</v>
      </c>
    </row>
    <row r="48" spans="1:13" ht="14.4" customHeight="1" x14ac:dyDescent="0.3">
      <c r="A48" s="756" t="s">
        <v>577</v>
      </c>
      <c r="B48" s="757" t="s">
        <v>1620</v>
      </c>
      <c r="C48" s="757" t="s">
        <v>1624</v>
      </c>
      <c r="D48" s="757" t="s">
        <v>1622</v>
      </c>
      <c r="E48" s="757" t="s">
        <v>1625</v>
      </c>
      <c r="F48" s="761"/>
      <c r="G48" s="761"/>
      <c r="H48" s="775">
        <v>0</v>
      </c>
      <c r="I48" s="761">
        <v>3</v>
      </c>
      <c r="J48" s="761">
        <v>700.65000000000009</v>
      </c>
      <c r="K48" s="775">
        <v>1</v>
      </c>
      <c r="L48" s="761">
        <v>3</v>
      </c>
      <c r="M48" s="762">
        <v>700.65000000000009</v>
      </c>
    </row>
    <row r="49" spans="1:13" ht="14.4" customHeight="1" x14ac:dyDescent="0.3">
      <c r="A49" s="756" t="s">
        <v>577</v>
      </c>
      <c r="B49" s="757" t="s">
        <v>1626</v>
      </c>
      <c r="C49" s="757" t="s">
        <v>1627</v>
      </c>
      <c r="D49" s="757" t="s">
        <v>868</v>
      </c>
      <c r="E49" s="757" t="s">
        <v>1628</v>
      </c>
      <c r="F49" s="761"/>
      <c r="G49" s="761"/>
      <c r="H49" s="775">
        <v>0</v>
      </c>
      <c r="I49" s="761">
        <v>2</v>
      </c>
      <c r="J49" s="761">
        <v>58.599999999999987</v>
      </c>
      <c r="K49" s="775">
        <v>1</v>
      </c>
      <c r="L49" s="761">
        <v>2</v>
      </c>
      <c r="M49" s="762">
        <v>58.599999999999987</v>
      </c>
    </row>
    <row r="50" spans="1:13" ht="14.4" customHeight="1" x14ac:dyDescent="0.3">
      <c r="A50" s="756" t="s">
        <v>577</v>
      </c>
      <c r="B50" s="757" t="s">
        <v>1629</v>
      </c>
      <c r="C50" s="757" t="s">
        <v>1630</v>
      </c>
      <c r="D50" s="757" t="s">
        <v>1631</v>
      </c>
      <c r="E50" s="757" t="s">
        <v>1632</v>
      </c>
      <c r="F50" s="761"/>
      <c r="G50" s="761"/>
      <c r="H50" s="775">
        <v>0</v>
      </c>
      <c r="I50" s="761">
        <v>1</v>
      </c>
      <c r="J50" s="761">
        <v>210.47</v>
      </c>
      <c r="K50" s="775">
        <v>1</v>
      </c>
      <c r="L50" s="761">
        <v>1</v>
      </c>
      <c r="M50" s="762">
        <v>210.47</v>
      </c>
    </row>
    <row r="51" spans="1:13" ht="14.4" customHeight="1" x14ac:dyDescent="0.3">
      <c r="A51" s="756" t="s">
        <v>577</v>
      </c>
      <c r="B51" s="757" t="s">
        <v>1629</v>
      </c>
      <c r="C51" s="757" t="s">
        <v>1633</v>
      </c>
      <c r="D51" s="757" t="s">
        <v>1631</v>
      </c>
      <c r="E51" s="757" t="s">
        <v>1590</v>
      </c>
      <c r="F51" s="761"/>
      <c r="G51" s="761"/>
      <c r="H51" s="775">
        <v>0</v>
      </c>
      <c r="I51" s="761">
        <v>2</v>
      </c>
      <c r="J51" s="761">
        <v>88.239999999999981</v>
      </c>
      <c r="K51" s="775">
        <v>1</v>
      </c>
      <c r="L51" s="761">
        <v>2</v>
      </c>
      <c r="M51" s="762">
        <v>88.239999999999981</v>
      </c>
    </row>
    <row r="52" spans="1:13" ht="14.4" customHeight="1" x14ac:dyDescent="0.3">
      <c r="A52" s="756" t="s">
        <v>577</v>
      </c>
      <c r="B52" s="757" t="s">
        <v>1629</v>
      </c>
      <c r="C52" s="757" t="s">
        <v>1634</v>
      </c>
      <c r="D52" s="757" t="s">
        <v>1631</v>
      </c>
      <c r="E52" s="757" t="s">
        <v>1635</v>
      </c>
      <c r="F52" s="761"/>
      <c r="G52" s="761"/>
      <c r="H52" s="775">
        <v>0</v>
      </c>
      <c r="I52" s="761">
        <v>4</v>
      </c>
      <c r="J52" s="761">
        <v>352.99999999999989</v>
      </c>
      <c r="K52" s="775">
        <v>1</v>
      </c>
      <c r="L52" s="761">
        <v>4</v>
      </c>
      <c r="M52" s="762">
        <v>352.99999999999989</v>
      </c>
    </row>
    <row r="53" spans="1:13" ht="14.4" customHeight="1" x14ac:dyDescent="0.3">
      <c r="A53" s="756" t="s">
        <v>577</v>
      </c>
      <c r="B53" s="757" t="s">
        <v>1629</v>
      </c>
      <c r="C53" s="757" t="s">
        <v>1636</v>
      </c>
      <c r="D53" s="757" t="s">
        <v>1631</v>
      </c>
      <c r="E53" s="757" t="s">
        <v>1637</v>
      </c>
      <c r="F53" s="761"/>
      <c r="G53" s="761"/>
      <c r="H53" s="775">
        <v>0</v>
      </c>
      <c r="I53" s="761">
        <v>5</v>
      </c>
      <c r="J53" s="761">
        <v>1489.5990432200977</v>
      </c>
      <c r="K53" s="775">
        <v>1</v>
      </c>
      <c r="L53" s="761">
        <v>5</v>
      </c>
      <c r="M53" s="762">
        <v>1489.5990432200977</v>
      </c>
    </row>
    <row r="54" spans="1:13" ht="14.4" customHeight="1" x14ac:dyDescent="0.3">
      <c r="A54" s="756" t="s">
        <v>577</v>
      </c>
      <c r="B54" s="757" t="s">
        <v>1629</v>
      </c>
      <c r="C54" s="757" t="s">
        <v>1638</v>
      </c>
      <c r="D54" s="757" t="s">
        <v>1631</v>
      </c>
      <c r="E54" s="757" t="s">
        <v>1639</v>
      </c>
      <c r="F54" s="761"/>
      <c r="G54" s="761"/>
      <c r="H54" s="775">
        <v>0</v>
      </c>
      <c r="I54" s="761">
        <v>12</v>
      </c>
      <c r="J54" s="761">
        <v>1624.3099999999997</v>
      </c>
      <c r="K54" s="775">
        <v>1</v>
      </c>
      <c r="L54" s="761">
        <v>12</v>
      </c>
      <c r="M54" s="762">
        <v>1624.3099999999997</v>
      </c>
    </row>
    <row r="55" spans="1:13" ht="14.4" customHeight="1" x14ac:dyDescent="0.3">
      <c r="A55" s="756" t="s">
        <v>577</v>
      </c>
      <c r="B55" s="757" t="s">
        <v>1629</v>
      </c>
      <c r="C55" s="757" t="s">
        <v>1640</v>
      </c>
      <c r="D55" s="757" t="s">
        <v>1631</v>
      </c>
      <c r="E55" s="757" t="s">
        <v>1641</v>
      </c>
      <c r="F55" s="761"/>
      <c r="G55" s="761"/>
      <c r="H55" s="775">
        <v>0</v>
      </c>
      <c r="I55" s="761">
        <v>12</v>
      </c>
      <c r="J55" s="761">
        <v>5638.4727733832669</v>
      </c>
      <c r="K55" s="775">
        <v>1</v>
      </c>
      <c r="L55" s="761">
        <v>12</v>
      </c>
      <c r="M55" s="762">
        <v>5638.4727733832669</v>
      </c>
    </row>
    <row r="56" spans="1:13" ht="14.4" customHeight="1" x14ac:dyDescent="0.3">
      <c r="A56" s="756" t="s">
        <v>577</v>
      </c>
      <c r="B56" s="757" t="s">
        <v>1642</v>
      </c>
      <c r="C56" s="757" t="s">
        <v>1643</v>
      </c>
      <c r="D56" s="757" t="s">
        <v>770</v>
      </c>
      <c r="E56" s="757" t="s">
        <v>1644</v>
      </c>
      <c r="F56" s="761"/>
      <c r="G56" s="761"/>
      <c r="H56" s="775">
        <v>0</v>
      </c>
      <c r="I56" s="761">
        <v>8</v>
      </c>
      <c r="J56" s="761">
        <v>788.8000000000003</v>
      </c>
      <c r="K56" s="775">
        <v>1</v>
      </c>
      <c r="L56" s="761">
        <v>8</v>
      </c>
      <c r="M56" s="762">
        <v>788.8000000000003</v>
      </c>
    </row>
    <row r="57" spans="1:13" ht="14.4" customHeight="1" x14ac:dyDescent="0.3">
      <c r="A57" s="756" t="s">
        <v>577</v>
      </c>
      <c r="B57" s="757" t="s">
        <v>1645</v>
      </c>
      <c r="C57" s="757" t="s">
        <v>1646</v>
      </c>
      <c r="D57" s="757" t="s">
        <v>1647</v>
      </c>
      <c r="E57" s="757" t="s">
        <v>1648</v>
      </c>
      <c r="F57" s="761"/>
      <c r="G57" s="761"/>
      <c r="H57" s="775">
        <v>0</v>
      </c>
      <c r="I57" s="761">
        <v>1</v>
      </c>
      <c r="J57" s="761">
        <v>61.7</v>
      </c>
      <c r="K57" s="775">
        <v>1</v>
      </c>
      <c r="L57" s="761">
        <v>1</v>
      </c>
      <c r="M57" s="762">
        <v>61.7</v>
      </c>
    </row>
    <row r="58" spans="1:13" ht="14.4" customHeight="1" x14ac:dyDescent="0.3">
      <c r="A58" s="756" t="s">
        <v>577</v>
      </c>
      <c r="B58" s="757" t="s">
        <v>1645</v>
      </c>
      <c r="C58" s="757" t="s">
        <v>1649</v>
      </c>
      <c r="D58" s="757" t="s">
        <v>1647</v>
      </c>
      <c r="E58" s="757" t="s">
        <v>1650</v>
      </c>
      <c r="F58" s="761"/>
      <c r="G58" s="761"/>
      <c r="H58" s="775">
        <v>0</v>
      </c>
      <c r="I58" s="761">
        <v>5</v>
      </c>
      <c r="J58" s="761">
        <v>909.44940354359551</v>
      </c>
      <c r="K58" s="775">
        <v>1</v>
      </c>
      <c r="L58" s="761">
        <v>5</v>
      </c>
      <c r="M58" s="762">
        <v>909.44940354359551</v>
      </c>
    </row>
    <row r="59" spans="1:13" ht="14.4" customHeight="1" x14ac:dyDescent="0.3">
      <c r="A59" s="756" t="s">
        <v>577</v>
      </c>
      <c r="B59" s="757" t="s">
        <v>1645</v>
      </c>
      <c r="C59" s="757" t="s">
        <v>1651</v>
      </c>
      <c r="D59" s="757" t="s">
        <v>974</v>
      </c>
      <c r="E59" s="757" t="s">
        <v>1652</v>
      </c>
      <c r="F59" s="761"/>
      <c r="G59" s="761"/>
      <c r="H59" s="775">
        <v>0</v>
      </c>
      <c r="I59" s="761">
        <v>41</v>
      </c>
      <c r="J59" s="761">
        <v>1438.8481997960143</v>
      </c>
      <c r="K59" s="775">
        <v>1</v>
      </c>
      <c r="L59" s="761">
        <v>41</v>
      </c>
      <c r="M59" s="762">
        <v>1438.8481997960143</v>
      </c>
    </row>
    <row r="60" spans="1:13" ht="14.4" customHeight="1" x14ac:dyDescent="0.3">
      <c r="A60" s="756" t="s">
        <v>577</v>
      </c>
      <c r="B60" s="757" t="s">
        <v>1645</v>
      </c>
      <c r="C60" s="757" t="s">
        <v>1653</v>
      </c>
      <c r="D60" s="757" t="s">
        <v>974</v>
      </c>
      <c r="E60" s="757" t="s">
        <v>1654</v>
      </c>
      <c r="F60" s="761"/>
      <c r="G60" s="761"/>
      <c r="H60" s="775">
        <v>0</v>
      </c>
      <c r="I60" s="761">
        <v>4</v>
      </c>
      <c r="J60" s="761">
        <v>256.39999999999998</v>
      </c>
      <c r="K60" s="775">
        <v>1</v>
      </c>
      <c r="L60" s="761">
        <v>4</v>
      </c>
      <c r="M60" s="762">
        <v>256.39999999999998</v>
      </c>
    </row>
    <row r="61" spans="1:13" ht="14.4" customHeight="1" x14ac:dyDescent="0.3">
      <c r="A61" s="756" t="s">
        <v>577</v>
      </c>
      <c r="B61" s="757" t="s">
        <v>1655</v>
      </c>
      <c r="C61" s="757" t="s">
        <v>1656</v>
      </c>
      <c r="D61" s="757" t="s">
        <v>1657</v>
      </c>
      <c r="E61" s="757" t="s">
        <v>1658</v>
      </c>
      <c r="F61" s="761"/>
      <c r="G61" s="761"/>
      <c r="H61" s="775">
        <v>0</v>
      </c>
      <c r="I61" s="761">
        <v>6</v>
      </c>
      <c r="J61" s="761">
        <v>369.18</v>
      </c>
      <c r="K61" s="775">
        <v>1</v>
      </c>
      <c r="L61" s="761">
        <v>6</v>
      </c>
      <c r="M61" s="762">
        <v>369.18</v>
      </c>
    </row>
    <row r="62" spans="1:13" ht="14.4" customHeight="1" x14ac:dyDescent="0.3">
      <c r="A62" s="756" t="s">
        <v>577</v>
      </c>
      <c r="B62" s="757" t="s">
        <v>1659</v>
      </c>
      <c r="C62" s="757" t="s">
        <v>1660</v>
      </c>
      <c r="D62" s="757" t="s">
        <v>617</v>
      </c>
      <c r="E62" s="757" t="s">
        <v>1661</v>
      </c>
      <c r="F62" s="761"/>
      <c r="G62" s="761"/>
      <c r="H62" s="775">
        <v>0</v>
      </c>
      <c r="I62" s="761">
        <v>5</v>
      </c>
      <c r="J62" s="761">
        <v>834.50328168454519</v>
      </c>
      <c r="K62" s="775">
        <v>1</v>
      </c>
      <c r="L62" s="761">
        <v>5</v>
      </c>
      <c r="M62" s="762">
        <v>834.50328168454519</v>
      </c>
    </row>
    <row r="63" spans="1:13" ht="14.4" customHeight="1" x14ac:dyDescent="0.3">
      <c r="A63" s="756" t="s">
        <v>577</v>
      </c>
      <c r="B63" s="757" t="s">
        <v>1659</v>
      </c>
      <c r="C63" s="757" t="s">
        <v>1662</v>
      </c>
      <c r="D63" s="757" t="s">
        <v>617</v>
      </c>
      <c r="E63" s="757" t="s">
        <v>1663</v>
      </c>
      <c r="F63" s="761"/>
      <c r="G63" s="761"/>
      <c r="H63" s="775">
        <v>0</v>
      </c>
      <c r="I63" s="761">
        <v>2</v>
      </c>
      <c r="J63" s="761">
        <v>229.8575388667609</v>
      </c>
      <c r="K63" s="775">
        <v>1</v>
      </c>
      <c r="L63" s="761">
        <v>2</v>
      </c>
      <c r="M63" s="762">
        <v>229.8575388667609</v>
      </c>
    </row>
    <row r="64" spans="1:13" ht="14.4" customHeight="1" x14ac:dyDescent="0.3">
      <c r="A64" s="756" t="s">
        <v>577</v>
      </c>
      <c r="B64" s="757" t="s">
        <v>1659</v>
      </c>
      <c r="C64" s="757" t="s">
        <v>1664</v>
      </c>
      <c r="D64" s="757" t="s">
        <v>1665</v>
      </c>
      <c r="E64" s="757" t="s">
        <v>1666</v>
      </c>
      <c r="F64" s="761"/>
      <c r="G64" s="761"/>
      <c r="H64" s="775">
        <v>0</v>
      </c>
      <c r="I64" s="761">
        <v>1</v>
      </c>
      <c r="J64" s="761">
        <v>111.32000000000001</v>
      </c>
      <c r="K64" s="775">
        <v>1</v>
      </c>
      <c r="L64" s="761">
        <v>1</v>
      </c>
      <c r="M64" s="762">
        <v>111.32000000000001</v>
      </c>
    </row>
    <row r="65" spans="1:13" ht="14.4" customHeight="1" x14ac:dyDescent="0.3">
      <c r="A65" s="756" t="s">
        <v>577</v>
      </c>
      <c r="B65" s="757" t="s">
        <v>1667</v>
      </c>
      <c r="C65" s="757" t="s">
        <v>1668</v>
      </c>
      <c r="D65" s="757" t="s">
        <v>1669</v>
      </c>
      <c r="E65" s="757" t="s">
        <v>1670</v>
      </c>
      <c r="F65" s="761"/>
      <c r="G65" s="761"/>
      <c r="H65" s="775">
        <v>0</v>
      </c>
      <c r="I65" s="761">
        <v>7</v>
      </c>
      <c r="J65" s="761">
        <v>3234</v>
      </c>
      <c r="K65" s="775">
        <v>1</v>
      </c>
      <c r="L65" s="761">
        <v>7</v>
      </c>
      <c r="M65" s="762">
        <v>3234</v>
      </c>
    </row>
    <row r="66" spans="1:13" ht="14.4" customHeight="1" x14ac:dyDescent="0.3">
      <c r="A66" s="756" t="s">
        <v>577</v>
      </c>
      <c r="B66" s="757" t="s">
        <v>1671</v>
      </c>
      <c r="C66" s="757" t="s">
        <v>1672</v>
      </c>
      <c r="D66" s="757" t="s">
        <v>1673</v>
      </c>
      <c r="E66" s="757" t="s">
        <v>1674</v>
      </c>
      <c r="F66" s="761">
        <v>210</v>
      </c>
      <c r="G66" s="761">
        <v>5588.1</v>
      </c>
      <c r="H66" s="775">
        <v>1</v>
      </c>
      <c r="I66" s="761"/>
      <c r="J66" s="761"/>
      <c r="K66" s="775">
        <v>0</v>
      </c>
      <c r="L66" s="761">
        <v>210</v>
      </c>
      <c r="M66" s="762">
        <v>5588.1</v>
      </c>
    </row>
    <row r="67" spans="1:13" ht="14.4" customHeight="1" x14ac:dyDescent="0.3">
      <c r="A67" s="756" t="s">
        <v>577</v>
      </c>
      <c r="B67" s="757" t="s">
        <v>1675</v>
      </c>
      <c r="C67" s="757" t="s">
        <v>1676</v>
      </c>
      <c r="D67" s="757" t="s">
        <v>1677</v>
      </c>
      <c r="E67" s="757" t="s">
        <v>1678</v>
      </c>
      <c r="F67" s="761"/>
      <c r="G67" s="761"/>
      <c r="H67" s="775">
        <v>0</v>
      </c>
      <c r="I67" s="761">
        <v>12</v>
      </c>
      <c r="J67" s="761">
        <v>11444.4</v>
      </c>
      <c r="K67" s="775">
        <v>1</v>
      </c>
      <c r="L67" s="761">
        <v>12</v>
      </c>
      <c r="M67" s="762">
        <v>11444.4</v>
      </c>
    </row>
    <row r="68" spans="1:13" ht="14.4" customHeight="1" x14ac:dyDescent="0.3">
      <c r="A68" s="756" t="s">
        <v>577</v>
      </c>
      <c r="B68" s="757" t="s">
        <v>1679</v>
      </c>
      <c r="C68" s="757" t="s">
        <v>1680</v>
      </c>
      <c r="D68" s="757" t="s">
        <v>1681</v>
      </c>
      <c r="E68" s="757" t="s">
        <v>1682</v>
      </c>
      <c r="F68" s="761"/>
      <c r="G68" s="761"/>
      <c r="H68" s="775">
        <v>0</v>
      </c>
      <c r="I68" s="761">
        <v>7</v>
      </c>
      <c r="J68" s="761">
        <v>1085.7</v>
      </c>
      <c r="K68" s="775">
        <v>1</v>
      </c>
      <c r="L68" s="761">
        <v>7</v>
      </c>
      <c r="M68" s="762">
        <v>1085.7</v>
      </c>
    </row>
    <row r="69" spans="1:13" ht="14.4" customHeight="1" x14ac:dyDescent="0.3">
      <c r="A69" s="756" t="s">
        <v>577</v>
      </c>
      <c r="B69" s="757" t="s">
        <v>1679</v>
      </c>
      <c r="C69" s="757" t="s">
        <v>1683</v>
      </c>
      <c r="D69" s="757" t="s">
        <v>1681</v>
      </c>
      <c r="E69" s="757" t="s">
        <v>1684</v>
      </c>
      <c r="F69" s="761"/>
      <c r="G69" s="761"/>
      <c r="H69" s="775">
        <v>0</v>
      </c>
      <c r="I69" s="761">
        <v>7</v>
      </c>
      <c r="J69" s="761">
        <v>1848</v>
      </c>
      <c r="K69" s="775">
        <v>1</v>
      </c>
      <c r="L69" s="761">
        <v>7</v>
      </c>
      <c r="M69" s="762">
        <v>1848</v>
      </c>
    </row>
    <row r="70" spans="1:13" ht="14.4" customHeight="1" x14ac:dyDescent="0.3">
      <c r="A70" s="756" t="s">
        <v>577</v>
      </c>
      <c r="B70" s="757" t="s">
        <v>1685</v>
      </c>
      <c r="C70" s="757" t="s">
        <v>1686</v>
      </c>
      <c r="D70" s="757" t="s">
        <v>1687</v>
      </c>
      <c r="E70" s="757" t="s">
        <v>1688</v>
      </c>
      <c r="F70" s="761"/>
      <c r="G70" s="761"/>
      <c r="H70" s="775">
        <v>0</v>
      </c>
      <c r="I70" s="761">
        <v>0.4</v>
      </c>
      <c r="J70" s="761">
        <v>224.60400000000001</v>
      </c>
      <c r="K70" s="775">
        <v>1</v>
      </c>
      <c r="L70" s="761">
        <v>0.4</v>
      </c>
      <c r="M70" s="762">
        <v>224.60400000000001</v>
      </c>
    </row>
    <row r="71" spans="1:13" ht="14.4" customHeight="1" x14ac:dyDescent="0.3">
      <c r="A71" s="756" t="s">
        <v>577</v>
      </c>
      <c r="B71" s="757" t="s">
        <v>1689</v>
      </c>
      <c r="C71" s="757" t="s">
        <v>1690</v>
      </c>
      <c r="D71" s="757" t="s">
        <v>1691</v>
      </c>
      <c r="E71" s="757" t="s">
        <v>1692</v>
      </c>
      <c r="F71" s="761"/>
      <c r="G71" s="761"/>
      <c r="H71" s="775">
        <v>0</v>
      </c>
      <c r="I71" s="761">
        <v>30</v>
      </c>
      <c r="J71" s="761">
        <v>1026.8</v>
      </c>
      <c r="K71" s="775">
        <v>1</v>
      </c>
      <c r="L71" s="761">
        <v>30</v>
      </c>
      <c r="M71" s="762">
        <v>1026.8</v>
      </c>
    </row>
    <row r="72" spans="1:13" ht="14.4" customHeight="1" x14ac:dyDescent="0.3">
      <c r="A72" s="756" t="s">
        <v>577</v>
      </c>
      <c r="B72" s="757" t="s">
        <v>1689</v>
      </c>
      <c r="C72" s="757" t="s">
        <v>1693</v>
      </c>
      <c r="D72" s="757" t="s">
        <v>1691</v>
      </c>
      <c r="E72" s="757" t="s">
        <v>1694</v>
      </c>
      <c r="F72" s="761"/>
      <c r="G72" s="761"/>
      <c r="H72" s="775">
        <v>0</v>
      </c>
      <c r="I72" s="761">
        <v>90</v>
      </c>
      <c r="J72" s="761">
        <v>5013.3999999999996</v>
      </c>
      <c r="K72" s="775">
        <v>1</v>
      </c>
      <c r="L72" s="761">
        <v>90</v>
      </c>
      <c r="M72" s="762">
        <v>5013.3999999999996</v>
      </c>
    </row>
    <row r="73" spans="1:13" ht="14.4" customHeight="1" x14ac:dyDescent="0.3">
      <c r="A73" s="756" t="s">
        <v>577</v>
      </c>
      <c r="B73" s="757" t="s">
        <v>1695</v>
      </c>
      <c r="C73" s="757" t="s">
        <v>1696</v>
      </c>
      <c r="D73" s="757" t="s">
        <v>1697</v>
      </c>
      <c r="E73" s="757" t="s">
        <v>1698</v>
      </c>
      <c r="F73" s="761"/>
      <c r="G73" s="761"/>
      <c r="H73" s="775">
        <v>0</v>
      </c>
      <c r="I73" s="761">
        <v>1</v>
      </c>
      <c r="J73" s="761">
        <v>294.8</v>
      </c>
      <c r="K73" s="775">
        <v>1</v>
      </c>
      <c r="L73" s="761">
        <v>1</v>
      </c>
      <c r="M73" s="762">
        <v>294.8</v>
      </c>
    </row>
    <row r="74" spans="1:13" ht="14.4" customHeight="1" x14ac:dyDescent="0.3">
      <c r="A74" s="756" t="s">
        <v>577</v>
      </c>
      <c r="B74" s="757" t="s">
        <v>1695</v>
      </c>
      <c r="C74" s="757" t="s">
        <v>1699</v>
      </c>
      <c r="D74" s="757" t="s">
        <v>1700</v>
      </c>
      <c r="E74" s="757" t="s">
        <v>1701</v>
      </c>
      <c r="F74" s="761"/>
      <c r="G74" s="761"/>
      <c r="H74" s="775">
        <v>0</v>
      </c>
      <c r="I74" s="761">
        <v>1</v>
      </c>
      <c r="J74" s="761">
        <v>284.67999999999995</v>
      </c>
      <c r="K74" s="775">
        <v>1</v>
      </c>
      <c r="L74" s="761">
        <v>1</v>
      </c>
      <c r="M74" s="762">
        <v>284.67999999999995</v>
      </c>
    </row>
    <row r="75" spans="1:13" ht="14.4" customHeight="1" x14ac:dyDescent="0.3">
      <c r="A75" s="756" t="s">
        <v>577</v>
      </c>
      <c r="B75" s="757" t="s">
        <v>1702</v>
      </c>
      <c r="C75" s="757" t="s">
        <v>1703</v>
      </c>
      <c r="D75" s="757" t="s">
        <v>1704</v>
      </c>
      <c r="E75" s="757" t="s">
        <v>1705</v>
      </c>
      <c r="F75" s="761"/>
      <c r="G75" s="761"/>
      <c r="H75" s="775">
        <v>0</v>
      </c>
      <c r="I75" s="761">
        <v>1</v>
      </c>
      <c r="J75" s="761">
        <v>422.87</v>
      </c>
      <c r="K75" s="775">
        <v>1</v>
      </c>
      <c r="L75" s="761">
        <v>1</v>
      </c>
      <c r="M75" s="762">
        <v>422.87</v>
      </c>
    </row>
    <row r="76" spans="1:13" ht="14.4" customHeight="1" x14ac:dyDescent="0.3">
      <c r="A76" s="756" t="s">
        <v>577</v>
      </c>
      <c r="B76" s="757" t="s">
        <v>1706</v>
      </c>
      <c r="C76" s="757" t="s">
        <v>1707</v>
      </c>
      <c r="D76" s="757" t="s">
        <v>892</v>
      </c>
      <c r="E76" s="757" t="s">
        <v>1708</v>
      </c>
      <c r="F76" s="761">
        <v>1</v>
      </c>
      <c r="G76" s="761">
        <v>65.910000000000025</v>
      </c>
      <c r="H76" s="775">
        <v>1</v>
      </c>
      <c r="I76" s="761"/>
      <c r="J76" s="761"/>
      <c r="K76" s="775">
        <v>0</v>
      </c>
      <c r="L76" s="761">
        <v>1</v>
      </c>
      <c r="M76" s="762">
        <v>65.910000000000025</v>
      </c>
    </row>
    <row r="77" spans="1:13" ht="14.4" customHeight="1" x14ac:dyDescent="0.3">
      <c r="A77" s="756" t="s">
        <v>577</v>
      </c>
      <c r="B77" s="757" t="s">
        <v>1706</v>
      </c>
      <c r="C77" s="757" t="s">
        <v>1709</v>
      </c>
      <c r="D77" s="757" t="s">
        <v>890</v>
      </c>
      <c r="E77" s="757" t="s">
        <v>1710</v>
      </c>
      <c r="F77" s="761">
        <v>2</v>
      </c>
      <c r="G77" s="761">
        <v>126.10005979704786</v>
      </c>
      <c r="H77" s="775">
        <v>1</v>
      </c>
      <c r="I77" s="761"/>
      <c r="J77" s="761"/>
      <c r="K77" s="775">
        <v>0</v>
      </c>
      <c r="L77" s="761">
        <v>2</v>
      </c>
      <c r="M77" s="762">
        <v>126.10005979704786</v>
      </c>
    </row>
    <row r="78" spans="1:13" ht="14.4" customHeight="1" x14ac:dyDescent="0.3">
      <c r="A78" s="756" t="s">
        <v>577</v>
      </c>
      <c r="B78" s="757" t="s">
        <v>1711</v>
      </c>
      <c r="C78" s="757" t="s">
        <v>1712</v>
      </c>
      <c r="D78" s="757" t="s">
        <v>1713</v>
      </c>
      <c r="E78" s="757" t="s">
        <v>1714</v>
      </c>
      <c r="F78" s="761"/>
      <c r="G78" s="761"/>
      <c r="H78" s="775">
        <v>0</v>
      </c>
      <c r="I78" s="761">
        <v>4</v>
      </c>
      <c r="J78" s="761">
        <v>439.99999999999989</v>
      </c>
      <c r="K78" s="775">
        <v>1</v>
      </c>
      <c r="L78" s="761">
        <v>4</v>
      </c>
      <c r="M78" s="762">
        <v>439.99999999999989</v>
      </c>
    </row>
    <row r="79" spans="1:13" ht="14.4" customHeight="1" x14ac:dyDescent="0.3">
      <c r="A79" s="756" t="s">
        <v>577</v>
      </c>
      <c r="B79" s="757" t="s">
        <v>1715</v>
      </c>
      <c r="C79" s="757" t="s">
        <v>1716</v>
      </c>
      <c r="D79" s="757" t="s">
        <v>1717</v>
      </c>
      <c r="E79" s="757" t="s">
        <v>1718</v>
      </c>
      <c r="F79" s="761"/>
      <c r="G79" s="761"/>
      <c r="H79" s="775">
        <v>0</v>
      </c>
      <c r="I79" s="761">
        <v>19</v>
      </c>
      <c r="J79" s="761">
        <v>473.21000000000009</v>
      </c>
      <c r="K79" s="775">
        <v>1</v>
      </c>
      <c r="L79" s="761">
        <v>19</v>
      </c>
      <c r="M79" s="762">
        <v>473.21000000000009</v>
      </c>
    </row>
    <row r="80" spans="1:13" ht="14.4" customHeight="1" x14ac:dyDescent="0.3">
      <c r="A80" s="756" t="s">
        <v>577</v>
      </c>
      <c r="B80" s="757" t="s">
        <v>1719</v>
      </c>
      <c r="C80" s="757" t="s">
        <v>1720</v>
      </c>
      <c r="D80" s="757" t="s">
        <v>1721</v>
      </c>
      <c r="E80" s="757" t="s">
        <v>1722</v>
      </c>
      <c r="F80" s="761"/>
      <c r="G80" s="761"/>
      <c r="H80" s="775">
        <v>0</v>
      </c>
      <c r="I80" s="761">
        <v>26</v>
      </c>
      <c r="J80" s="761">
        <v>1081.5</v>
      </c>
      <c r="K80" s="775">
        <v>1</v>
      </c>
      <c r="L80" s="761">
        <v>26</v>
      </c>
      <c r="M80" s="762">
        <v>1081.5</v>
      </c>
    </row>
    <row r="81" spans="1:13" ht="14.4" customHeight="1" x14ac:dyDescent="0.3">
      <c r="A81" s="756" t="s">
        <v>577</v>
      </c>
      <c r="B81" s="757" t="s">
        <v>1719</v>
      </c>
      <c r="C81" s="757" t="s">
        <v>1723</v>
      </c>
      <c r="D81" s="757" t="s">
        <v>1724</v>
      </c>
      <c r="E81" s="757" t="s">
        <v>1725</v>
      </c>
      <c r="F81" s="761"/>
      <c r="G81" s="761"/>
      <c r="H81" s="775">
        <v>0</v>
      </c>
      <c r="I81" s="761">
        <v>14</v>
      </c>
      <c r="J81" s="761">
        <v>771.36000000000013</v>
      </c>
      <c r="K81" s="775">
        <v>1</v>
      </c>
      <c r="L81" s="761">
        <v>14</v>
      </c>
      <c r="M81" s="762">
        <v>771.36000000000013</v>
      </c>
    </row>
    <row r="82" spans="1:13" ht="14.4" customHeight="1" x14ac:dyDescent="0.3">
      <c r="A82" s="756" t="s">
        <v>577</v>
      </c>
      <c r="B82" s="757" t="s">
        <v>1719</v>
      </c>
      <c r="C82" s="757" t="s">
        <v>1726</v>
      </c>
      <c r="D82" s="757" t="s">
        <v>1724</v>
      </c>
      <c r="E82" s="757" t="s">
        <v>1727</v>
      </c>
      <c r="F82" s="761"/>
      <c r="G82" s="761"/>
      <c r="H82" s="775">
        <v>0</v>
      </c>
      <c r="I82" s="761">
        <v>24</v>
      </c>
      <c r="J82" s="761">
        <v>1290.24</v>
      </c>
      <c r="K82" s="775">
        <v>1</v>
      </c>
      <c r="L82" s="761">
        <v>24</v>
      </c>
      <c r="M82" s="762">
        <v>1290.24</v>
      </c>
    </row>
    <row r="83" spans="1:13" ht="14.4" customHeight="1" x14ac:dyDescent="0.3">
      <c r="A83" s="756" t="s">
        <v>577</v>
      </c>
      <c r="B83" s="757" t="s">
        <v>1728</v>
      </c>
      <c r="C83" s="757" t="s">
        <v>1729</v>
      </c>
      <c r="D83" s="757" t="s">
        <v>1730</v>
      </c>
      <c r="E83" s="757" t="s">
        <v>1731</v>
      </c>
      <c r="F83" s="761"/>
      <c r="G83" s="761"/>
      <c r="H83" s="775">
        <v>0</v>
      </c>
      <c r="I83" s="761">
        <v>3</v>
      </c>
      <c r="J83" s="761">
        <v>875.82000000000016</v>
      </c>
      <c r="K83" s="775">
        <v>1</v>
      </c>
      <c r="L83" s="761">
        <v>3</v>
      </c>
      <c r="M83" s="762">
        <v>875.82000000000016</v>
      </c>
    </row>
    <row r="84" spans="1:13" ht="14.4" customHeight="1" x14ac:dyDescent="0.3">
      <c r="A84" s="756" t="s">
        <v>577</v>
      </c>
      <c r="B84" s="757" t="s">
        <v>1732</v>
      </c>
      <c r="C84" s="757" t="s">
        <v>1733</v>
      </c>
      <c r="D84" s="757" t="s">
        <v>1734</v>
      </c>
      <c r="E84" s="757" t="s">
        <v>1735</v>
      </c>
      <c r="F84" s="761"/>
      <c r="G84" s="761"/>
      <c r="H84" s="775">
        <v>0</v>
      </c>
      <c r="I84" s="761">
        <v>2</v>
      </c>
      <c r="J84" s="761">
        <v>95.04</v>
      </c>
      <c r="K84" s="775">
        <v>1</v>
      </c>
      <c r="L84" s="761">
        <v>2</v>
      </c>
      <c r="M84" s="762">
        <v>95.04</v>
      </c>
    </row>
    <row r="85" spans="1:13" ht="14.4" customHeight="1" x14ac:dyDescent="0.3">
      <c r="A85" s="756" t="s">
        <v>577</v>
      </c>
      <c r="B85" s="757" t="s">
        <v>1736</v>
      </c>
      <c r="C85" s="757" t="s">
        <v>1737</v>
      </c>
      <c r="D85" s="757" t="s">
        <v>1738</v>
      </c>
      <c r="E85" s="757" t="s">
        <v>1739</v>
      </c>
      <c r="F85" s="761"/>
      <c r="G85" s="761"/>
      <c r="H85" s="775">
        <v>0</v>
      </c>
      <c r="I85" s="761">
        <v>8</v>
      </c>
      <c r="J85" s="761">
        <v>170.53</v>
      </c>
      <c r="K85" s="775">
        <v>1</v>
      </c>
      <c r="L85" s="761">
        <v>8</v>
      </c>
      <c r="M85" s="762">
        <v>170.53</v>
      </c>
    </row>
    <row r="86" spans="1:13" ht="14.4" customHeight="1" x14ac:dyDescent="0.3">
      <c r="A86" s="756" t="s">
        <v>577</v>
      </c>
      <c r="B86" s="757" t="s">
        <v>1740</v>
      </c>
      <c r="C86" s="757" t="s">
        <v>1741</v>
      </c>
      <c r="D86" s="757" t="s">
        <v>1742</v>
      </c>
      <c r="E86" s="757" t="s">
        <v>1743</v>
      </c>
      <c r="F86" s="761"/>
      <c r="G86" s="761"/>
      <c r="H86" s="775">
        <v>0</v>
      </c>
      <c r="I86" s="761">
        <v>27</v>
      </c>
      <c r="J86" s="761">
        <v>1817.64</v>
      </c>
      <c r="K86" s="775">
        <v>1</v>
      </c>
      <c r="L86" s="761">
        <v>27</v>
      </c>
      <c r="M86" s="762">
        <v>1817.64</v>
      </c>
    </row>
    <row r="87" spans="1:13" ht="14.4" customHeight="1" x14ac:dyDescent="0.3">
      <c r="A87" s="756" t="s">
        <v>577</v>
      </c>
      <c r="B87" s="757" t="s">
        <v>1744</v>
      </c>
      <c r="C87" s="757" t="s">
        <v>1745</v>
      </c>
      <c r="D87" s="757" t="s">
        <v>1060</v>
      </c>
      <c r="E87" s="757" t="s">
        <v>1746</v>
      </c>
      <c r="F87" s="761"/>
      <c r="G87" s="761"/>
      <c r="H87" s="775">
        <v>0</v>
      </c>
      <c r="I87" s="761">
        <v>2</v>
      </c>
      <c r="J87" s="761">
        <v>43.92</v>
      </c>
      <c r="K87" s="775">
        <v>1</v>
      </c>
      <c r="L87" s="761">
        <v>2</v>
      </c>
      <c r="M87" s="762">
        <v>43.92</v>
      </c>
    </row>
    <row r="88" spans="1:13" ht="14.4" customHeight="1" x14ac:dyDescent="0.3">
      <c r="A88" s="756" t="s">
        <v>577</v>
      </c>
      <c r="B88" s="757" t="s">
        <v>1744</v>
      </c>
      <c r="C88" s="757" t="s">
        <v>1747</v>
      </c>
      <c r="D88" s="757" t="s">
        <v>1060</v>
      </c>
      <c r="E88" s="757" t="s">
        <v>1748</v>
      </c>
      <c r="F88" s="761"/>
      <c r="G88" s="761"/>
      <c r="H88" s="775">
        <v>0</v>
      </c>
      <c r="I88" s="761">
        <v>2</v>
      </c>
      <c r="J88" s="761">
        <v>91.500000000000014</v>
      </c>
      <c r="K88" s="775">
        <v>1</v>
      </c>
      <c r="L88" s="761">
        <v>2</v>
      </c>
      <c r="M88" s="762">
        <v>91.500000000000014</v>
      </c>
    </row>
    <row r="89" spans="1:13" ht="14.4" customHeight="1" x14ac:dyDescent="0.3">
      <c r="A89" s="756" t="s">
        <v>577</v>
      </c>
      <c r="B89" s="757" t="s">
        <v>1749</v>
      </c>
      <c r="C89" s="757" t="s">
        <v>1750</v>
      </c>
      <c r="D89" s="757" t="s">
        <v>677</v>
      </c>
      <c r="E89" s="757" t="s">
        <v>1590</v>
      </c>
      <c r="F89" s="761"/>
      <c r="G89" s="761"/>
      <c r="H89" s="775">
        <v>0</v>
      </c>
      <c r="I89" s="761">
        <v>6</v>
      </c>
      <c r="J89" s="761">
        <v>120.09999999999998</v>
      </c>
      <c r="K89" s="775">
        <v>1</v>
      </c>
      <c r="L89" s="761">
        <v>6</v>
      </c>
      <c r="M89" s="762">
        <v>120.09999999999998</v>
      </c>
    </row>
    <row r="90" spans="1:13" ht="14.4" customHeight="1" x14ac:dyDescent="0.3">
      <c r="A90" s="756" t="s">
        <v>577</v>
      </c>
      <c r="B90" s="757" t="s">
        <v>1749</v>
      </c>
      <c r="C90" s="757" t="s">
        <v>1751</v>
      </c>
      <c r="D90" s="757" t="s">
        <v>679</v>
      </c>
      <c r="E90" s="757" t="s">
        <v>1635</v>
      </c>
      <c r="F90" s="761"/>
      <c r="G90" s="761"/>
      <c r="H90" s="775">
        <v>0</v>
      </c>
      <c r="I90" s="761">
        <v>5</v>
      </c>
      <c r="J90" s="761">
        <v>136.64000000000004</v>
      </c>
      <c r="K90" s="775">
        <v>1</v>
      </c>
      <c r="L90" s="761">
        <v>5</v>
      </c>
      <c r="M90" s="762">
        <v>136.64000000000004</v>
      </c>
    </row>
    <row r="91" spans="1:13" ht="14.4" customHeight="1" x14ac:dyDescent="0.3">
      <c r="A91" s="756" t="s">
        <v>577</v>
      </c>
      <c r="B91" s="757" t="s">
        <v>1752</v>
      </c>
      <c r="C91" s="757" t="s">
        <v>1753</v>
      </c>
      <c r="D91" s="757" t="s">
        <v>1039</v>
      </c>
      <c r="E91" s="757" t="s">
        <v>1754</v>
      </c>
      <c r="F91" s="761"/>
      <c r="G91" s="761"/>
      <c r="H91" s="775">
        <v>0</v>
      </c>
      <c r="I91" s="761">
        <v>15</v>
      </c>
      <c r="J91" s="761">
        <v>748.47000000000014</v>
      </c>
      <c r="K91" s="775">
        <v>1</v>
      </c>
      <c r="L91" s="761">
        <v>15</v>
      </c>
      <c r="M91" s="762">
        <v>748.47000000000014</v>
      </c>
    </row>
    <row r="92" spans="1:13" ht="14.4" customHeight="1" x14ac:dyDescent="0.3">
      <c r="A92" s="756" t="s">
        <v>577</v>
      </c>
      <c r="B92" s="757" t="s">
        <v>1752</v>
      </c>
      <c r="C92" s="757" t="s">
        <v>1755</v>
      </c>
      <c r="D92" s="757" t="s">
        <v>1756</v>
      </c>
      <c r="E92" s="757" t="s">
        <v>1757</v>
      </c>
      <c r="F92" s="761"/>
      <c r="G92" s="761"/>
      <c r="H92" s="775">
        <v>0</v>
      </c>
      <c r="I92" s="761">
        <v>18</v>
      </c>
      <c r="J92" s="761">
        <v>1462.5</v>
      </c>
      <c r="K92" s="775">
        <v>1</v>
      </c>
      <c r="L92" s="761">
        <v>18</v>
      </c>
      <c r="M92" s="762">
        <v>1462.5</v>
      </c>
    </row>
    <row r="93" spans="1:13" ht="14.4" customHeight="1" x14ac:dyDescent="0.3">
      <c r="A93" s="756" t="s">
        <v>577</v>
      </c>
      <c r="B93" s="757" t="s">
        <v>1758</v>
      </c>
      <c r="C93" s="757" t="s">
        <v>1759</v>
      </c>
      <c r="D93" s="757" t="s">
        <v>766</v>
      </c>
      <c r="E93" s="757" t="s">
        <v>1760</v>
      </c>
      <c r="F93" s="761"/>
      <c r="G93" s="761"/>
      <c r="H93" s="775">
        <v>0</v>
      </c>
      <c r="I93" s="761">
        <v>2</v>
      </c>
      <c r="J93" s="761">
        <v>627.58000000000004</v>
      </c>
      <c r="K93" s="775">
        <v>1</v>
      </c>
      <c r="L93" s="761">
        <v>2</v>
      </c>
      <c r="M93" s="762">
        <v>627.58000000000004</v>
      </c>
    </row>
    <row r="94" spans="1:13" ht="14.4" customHeight="1" x14ac:dyDescent="0.3">
      <c r="A94" s="756" t="s">
        <v>577</v>
      </c>
      <c r="B94" s="757" t="s">
        <v>1761</v>
      </c>
      <c r="C94" s="757" t="s">
        <v>1762</v>
      </c>
      <c r="D94" s="757" t="s">
        <v>899</v>
      </c>
      <c r="E94" s="757" t="s">
        <v>1763</v>
      </c>
      <c r="F94" s="761"/>
      <c r="G94" s="761"/>
      <c r="H94" s="775">
        <v>0</v>
      </c>
      <c r="I94" s="761">
        <v>7</v>
      </c>
      <c r="J94" s="761">
        <v>879.7399999999999</v>
      </c>
      <c r="K94" s="775">
        <v>1</v>
      </c>
      <c r="L94" s="761">
        <v>7</v>
      </c>
      <c r="M94" s="762">
        <v>879.7399999999999</v>
      </c>
    </row>
    <row r="95" spans="1:13" ht="14.4" customHeight="1" x14ac:dyDescent="0.3">
      <c r="A95" s="756" t="s">
        <v>577</v>
      </c>
      <c r="B95" s="757" t="s">
        <v>1764</v>
      </c>
      <c r="C95" s="757" t="s">
        <v>1765</v>
      </c>
      <c r="D95" s="757" t="s">
        <v>1058</v>
      </c>
      <c r="E95" s="757" t="s">
        <v>1766</v>
      </c>
      <c r="F95" s="761"/>
      <c r="G95" s="761"/>
      <c r="H95" s="775">
        <v>0</v>
      </c>
      <c r="I95" s="761">
        <v>3</v>
      </c>
      <c r="J95" s="761">
        <v>228.07999999999998</v>
      </c>
      <c r="K95" s="775">
        <v>1</v>
      </c>
      <c r="L95" s="761">
        <v>3</v>
      </c>
      <c r="M95" s="762">
        <v>228.07999999999998</v>
      </c>
    </row>
    <row r="96" spans="1:13" ht="14.4" customHeight="1" x14ac:dyDescent="0.3">
      <c r="A96" s="756" t="s">
        <v>577</v>
      </c>
      <c r="B96" s="757" t="s">
        <v>1767</v>
      </c>
      <c r="C96" s="757" t="s">
        <v>1768</v>
      </c>
      <c r="D96" s="757" t="s">
        <v>1769</v>
      </c>
      <c r="E96" s="757" t="s">
        <v>1770</v>
      </c>
      <c r="F96" s="761"/>
      <c r="G96" s="761"/>
      <c r="H96" s="775">
        <v>0</v>
      </c>
      <c r="I96" s="761">
        <v>1</v>
      </c>
      <c r="J96" s="761">
        <v>51.840000000000032</v>
      </c>
      <c r="K96" s="775">
        <v>1</v>
      </c>
      <c r="L96" s="761">
        <v>1</v>
      </c>
      <c r="M96" s="762">
        <v>51.840000000000032</v>
      </c>
    </row>
    <row r="97" spans="1:13" ht="14.4" customHeight="1" x14ac:dyDescent="0.3">
      <c r="A97" s="756" t="s">
        <v>577</v>
      </c>
      <c r="B97" s="757" t="s">
        <v>1771</v>
      </c>
      <c r="C97" s="757" t="s">
        <v>1772</v>
      </c>
      <c r="D97" s="757" t="s">
        <v>1085</v>
      </c>
      <c r="E97" s="757" t="s">
        <v>1773</v>
      </c>
      <c r="F97" s="761"/>
      <c r="G97" s="761"/>
      <c r="H97" s="775">
        <v>0</v>
      </c>
      <c r="I97" s="761">
        <v>3</v>
      </c>
      <c r="J97" s="761">
        <v>593.98</v>
      </c>
      <c r="K97" s="775">
        <v>1</v>
      </c>
      <c r="L97" s="761">
        <v>3</v>
      </c>
      <c r="M97" s="762">
        <v>593.98</v>
      </c>
    </row>
    <row r="98" spans="1:13" ht="14.4" customHeight="1" x14ac:dyDescent="0.3">
      <c r="A98" s="756" t="s">
        <v>577</v>
      </c>
      <c r="B98" s="757" t="s">
        <v>1771</v>
      </c>
      <c r="C98" s="757" t="s">
        <v>1774</v>
      </c>
      <c r="D98" s="757" t="s">
        <v>1075</v>
      </c>
      <c r="E98" s="757" t="s">
        <v>1076</v>
      </c>
      <c r="F98" s="761"/>
      <c r="G98" s="761"/>
      <c r="H98" s="775">
        <v>0</v>
      </c>
      <c r="I98" s="761">
        <v>8</v>
      </c>
      <c r="J98" s="761">
        <v>327.36</v>
      </c>
      <c r="K98" s="775">
        <v>1</v>
      </c>
      <c r="L98" s="761">
        <v>8</v>
      </c>
      <c r="M98" s="762">
        <v>327.36</v>
      </c>
    </row>
    <row r="99" spans="1:13" ht="14.4" customHeight="1" x14ac:dyDescent="0.3">
      <c r="A99" s="756" t="s">
        <v>577</v>
      </c>
      <c r="B99" s="757" t="s">
        <v>1771</v>
      </c>
      <c r="C99" s="757" t="s">
        <v>1775</v>
      </c>
      <c r="D99" s="757" t="s">
        <v>1077</v>
      </c>
      <c r="E99" s="757" t="s">
        <v>1076</v>
      </c>
      <c r="F99" s="761"/>
      <c r="G99" s="761"/>
      <c r="H99" s="775">
        <v>0</v>
      </c>
      <c r="I99" s="761">
        <v>4</v>
      </c>
      <c r="J99" s="761">
        <v>163.68</v>
      </c>
      <c r="K99" s="775">
        <v>1</v>
      </c>
      <c r="L99" s="761">
        <v>4</v>
      </c>
      <c r="M99" s="762">
        <v>163.68</v>
      </c>
    </row>
    <row r="100" spans="1:13" ht="14.4" customHeight="1" x14ac:dyDescent="0.3">
      <c r="A100" s="756" t="s">
        <v>577</v>
      </c>
      <c r="B100" s="757" t="s">
        <v>1771</v>
      </c>
      <c r="C100" s="757" t="s">
        <v>1776</v>
      </c>
      <c r="D100" s="757" t="s">
        <v>1078</v>
      </c>
      <c r="E100" s="757" t="s">
        <v>1079</v>
      </c>
      <c r="F100" s="761"/>
      <c r="G100" s="761"/>
      <c r="H100" s="775">
        <v>0</v>
      </c>
      <c r="I100" s="761">
        <v>4</v>
      </c>
      <c r="J100" s="761">
        <v>542.4</v>
      </c>
      <c r="K100" s="775">
        <v>1</v>
      </c>
      <c r="L100" s="761">
        <v>4</v>
      </c>
      <c r="M100" s="762">
        <v>542.4</v>
      </c>
    </row>
    <row r="101" spans="1:13" ht="14.4" customHeight="1" x14ac:dyDescent="0.3">
      <c r="A101" s="756" t="s">
        <v>577</v>
      </c>
      <c r="B101" s="757" t="s">
        <v>1771</v>
      </c>
      <c r="C101" s="757" t="s">
        <v>1777</v>
      </c>
      <c r="D101" s="757" t="s">
        <v>1080</v>
      </c>
      <c r="E101" s="757" t="s">
        <v>1778</v>
      </c>
      <c r="F101" s="761"/>
      <c r="G101" s="761"/>
      <c r="H101" s="775">
        <v>0</v>
      </c>
      <c r="I101" s="761">
        <v>4</v>
      </c>
      <c r="J101" s="761">
        <v>447.79999999999995</v>
      </c>
      <c r="K101" s="775">
        <v>1</v>
      </c>
      <c r="L101" s="761">
        <v>4</v>
      </c>
      <c r="M101" s="762">
        <v>447.79999999999995</v>
      </c>
    </row>
    <row r="102" spans="1:13" ht="14.4" customHeight="1" x14ac:dyDescent="0.3">
      <c r="A102" s="756" t="s">
        <v>577</v>
      </c>
      <c r="B102" s="757" t="s">
        <v>1771</v>
      </c>
      <c r="C102" s="757" t="s">
        <v>1779</v>
      </c>
      <c r="D102" s="757" t="s">
        <v>1083</v>
      </c>
      <c r="E102" s="757" t="s">
        <v>1076</v>
      </c>
      <c r="F102" s="761"/>
      <c r="G102" s="761"/>
      <c r="H102" s="775">
        <v>0</v>
      </c>
      <c r="I102" s="761">
        <v>4</v>
      </c>
      <c r="J102" s="761">
        <v>122.67999999999999</v>
      </c>
      <c r="K102" s="775">
        <v>1</v>
      </c>
      <c r="L102" s="761">
        <v>4</v>
      </c>
      <c r="M102" s="762">
        <v>122.67999999999999</v>
      </c>
    </row>
    <row r="103" spans="1:13" ht="14.4" customHeight="1" x14ac:dyDescent="0.3">
      <c r="A103" s="756" t="s">
        <v>577</v>
      </c>
      <c r="B103" s="757" t="s">
        <v>1771</v>
      </c>
      <c r="C103" s="757" t="s">
        <v>1780</v>
      </c>
      <c r="D103" s="757" t="s">
        <v>1082</v>
      </c>
      <c r="E103" s="757" t="s">
        <v>1076</v>
      </c>
      <c r="F103" s="761"/>
      <c r="G103" s="761"/>
      <c r="H103" s="775">
        <v>0</v>
      </c>
      <c r="I103" s="761">
        <v>14</v>
      </c>
      <c r="J103" s="761">
        <v>429.38000000000005</v>
      </c>
      <c r="K103" s="775">
        <v>1</v>
      </c>
      <c r="L103" s="761">
        <v>14</v>
      </c>
      <c r="M103" s="762">
        <v>429.38000000000005</v>
      </c>
    </row>
    <row r="104" spans="1:13" ht="14.4" customHeight="1" x14ac:dyDescent="0.3">
      <c r="A104" s="756" t="s">
        <v>582</v>
      </c>
      <c r="B104" s="757" t="s">
        <v>1740</v>
      </c>
      <c r="C104" s="757" t="s">
        <v>1741</v>
      </c>
      <c r="D104" s="757" t="s">
        <v>1742</v>
      </c>
      <c r="E104" s="757" t="s">
        <v>1743</v>
      </c>
      <c r="F104" s="761"/>
      <c r="G104" s="761"/>
      <c r="H104" s="775">
        <v>0</v>
      </c>
      <c r="I104" s="761">
        <v>4</v>
      </c>
      <c r="J104" s="761">
        <v>269.27999999999997</v>
      </c>
      <c r="K104" s="775">
        <v>1</v>
      </c>
      <c r="L104" s="761">
        <v>4</v>
      </c>
      <c r="M104" s="762">
        <v>269.27999999999997</v>
      </c>
    </row>
    <row r="105" spans="1:13" ht="14.4" customHeight="1" x14ac:dyDescent="0.3">
      <c r="A105" s="756" t="s">
        <v>585</v>
      </c>
      <c r="B105" s="757" t="s">
        <v>1505</v>
      </c>
      <c r="C105" s="757" t="s">
        <v>1506</v>
      </c>
      <c r="D105" s="757" t="s">
        <v>693</v>
      </c>
      <c r="E105" s="757" t="s">
        <v>1507</v>
      </c>
      <c r="F105" s="761"/>
      <c r="G105" s="761"/>
      <c r="H105" s="775">
        <v>0</v>
      </c>
      <c r="I105" s="761">
        <v>350</v>
      </c>
      <c r="J105" s="761">
        <v>23692.042629683623</v>
      </c>
      <c r="K105" s="775">
        <v>1</v>
      </c>
      <c r="L105" s="761">
        <v>350</v>
      </c>
      <c r="M105" s="762">
        <v>23692.042629683623</v>
      </c>
    </row>
    <row r="106" spans="1:13" ht="14.4" customHeight="1" x14ac:dyDescent="0.3">
      <c r="A106" s="756" t="s">
        <v>585</v>
      </c>
      <c r="B106" s="757" t="s">
        <v>1781</v>
      </c>
      <c r="C106" s="757" t="s">
        <v>1782</v>
      </c>
      <c r="D106" s="757" t="s">
        <v>1783</v>
      </c>
      <c r="E106" s="757" t="s">
        <v>1784</v>
      </c>
      <c r="F106" s="761"/>
      <c r="G106" s="761"/>
      <c r="H106" s="775">
        <v>0</v>
      </c>
      <c r="I106" s="761">
        <v>5</v>
      </c>
      <c r="J106" s="761">
        <v>1574.1</v>
      </c>
      <c r="K106" s="775">
        <v>1</v>
      </c>
      <c r="L106" s="761">
        <v>5</v>
      </c>
      <c r="M106" s="762">
        <v>1574.1</v>
      </c>
    </row>
    <row r="107" spans="1:13" ht="14.4" customHeight="1" x14ac:dyDescent="0.3">
      <c r="A107" s="756" t="s">
        <v>585</v>
      </c>
      <c r="B107" s="757" t="s">
        <v>1521</v>
      </c>
      <c r="C107" s="757" t="s">
        <v>1785</v>
      </c>
      <c r="D107" s="757" t="s">
        <v>728</v>
      </c>
      <c r="E107" s="757" t="s">
        <v>1525</v>
      </c>
      <c r="F107" s="761"/>
      <c r="G107" s="761"/>
      <c r="H107" s="775">
        <v>0</v>
      </c>
      <c r="I107" s="761">
        <v>1</v>
      </c>
      <c r="J107" s="761">
        <v>66.730000000000047</v>
      </c>
      <c r="K107" s="775">
        <v>1</v>
      </c>
      <c r="L107" s="761">
        <v>1</v>
      </c>
      <c r="M107" s="762">
        <v>66.730000000000047</v>
      </c>
    </row>
    <row r="108" spans="1:13" ht="14.4" customHeight="1" x14ac:dyDescent="0.3">
      <c r="A108" s="756" t="s">
        <v>585</v>
      </c>
      <c r="B108" s="757" t="s">
        <v>1548</v>
      </c>
      <c r="C108" s="757" t="s">
        <v>1549</v>
      </c>
      <c r="D108" s="757" t="s">
        <v>1550</v>
      </c>
      <c r="E108" s="757" t="s">
        <v>1551</v>
      </c>
      <c r="F108" s="761"/>
      <c r="G108" s="761"/>
      <c r="H108" s="775">
        <v>0</v>
      </c>
      <c r="I108" s="761">
        <v>1</v>
      </c>
      <c r="J108" s="761">
        <v>138.48000000000005</v>
      </c>
      <c r="K108" s="775">
        <v>1</v>
      </c>
      <c r="L108" s="761">
        <v>1</v>
      </c>
      <c r="M108" s="762">
        <v>138.48000000000005</v>
      </c>
    </row>
    <row r="109" spans="1:13" ht="14.4" customHeight="1" x14ac:dyDescent="0.3">
      <c r="A109" s="756" t="s">
        <v>585</v>
      </c>
      <c r="B109" s="757" t="s">
        <v>1552</v>
      </c>
      <c r="C109" s="757" t="s">
        <v>1553</v>
      </c>
      <c r="D109" s="757" t="s">
        <v>780</v>
      </c>
      <c r="E109" s="757" t="s">
        <v>1554</v>
      </c>
      <c r="F109" s="761"/>
      <c r="G109" s="761"/>
      <c r="H109" s="775">
        <v>0</v>
      </c>
      <c r="I109" s="761">
        <v>2</v>
      </c>
      <c r="J109" s="761">
        <v>2212.52</v>
      </c>
      <c r="K109" s="775">
        <v>1</v>
      </c>
      <c r="L109" s="761">
        <v>2</v>
      </c>
      <c r="M109" s="762">
        <v>2212.52</v>
      </c>
    </row>
    <row r="110" spans="1:13" ht="14.4" customHeight="1" x14ac:dyDescent="0.3">
      <c r="A110" s="756" t="s">
        <v>585</v>
      </c>
      <c r="B110" s="757" t="s">
        <v>1552</v>
      </c>
      <c r="C110" s="757" t="s">
        <v>1555</v>
      </c>
      <c r="D110" s="757" t="s">
        <v>774</v>
      </c>
      <c r="E110" s="757" t="s">
        <v>1556</v>
      </c>
      <c r="F110" s="761"/>
      <c r="G110" s="761"/>
      <c r="H110" s="775">
        <v>0</v>
      </c>
      <c r="I110" s="761">
        <v>95</v>
      </c>
      <c r="J110" s="761">
        <v>28373.063243743592</v>
      </c>
      <c r="K110" s="775">
        <v>1</v>
      </c>
      <c r="L110" s="761">
        <v>95</v>
      </c>
      <c r="M110" s="762">
        <v>28373.063243743592</v>
      </c>
    </row>
    <row r="111" spans="1:13" ht="14.4" customHeight="1" x14ac:dyDescent="0.3">
      <c r="A111" s="756" t="s">
        <v>585</v>
      </c>
      <c r="B111" s="757" t="s">
        <v>1552</v>
      </c>
      <c r="C111" s="757" t="s">
        <v>1557</v>
      </c>
      <c r="D111" s="757" t="s">
        <v>774</v>
      </c>
      <c r="E111" s="757" t="s">
        <v>1558</v>
      </c>
      <c r="F111" s="761"/>
      <c r="G111" s="761"/>
      <c r="H111" s="775">
        <v>0</v>
      </c>
      <c r="I111" s="761">
        <v>19</v>
      </c>
      <c r="J111" s="761">
        <v>11982.543000000001</v>
      </c>
      <c r="K111" s="775">
        <v>1</v>
      </c>
      <c r="L111" s="761">
        <v>19</v>
      </c>
      <c r="M111" s="762">
        <v>11982.543000000001</v>
      </c>
    </row>
    <row r="112" spans="1:13" ht="14.4" customHeight="1" x14ac:dyDescent="0.3">
      <c r="A112" s="756" t="s">
        <v>585</v>
      </c>
      <c r="B112" s="757" t="s">
        <v>1552</v>
      </c>
      <c r="C112" s="757" t="s">
        <v>1561</v>
      </c>
      <c r="D112" s="757" t="s">
        <v>774</v>
      </c>
      <c r="E112" s="757" t="s">
        <v>1562</v>
      </c>
      <c r="F112" s="761"/>
      <c r="G112" s="761"/>
      <c r="H112" s="775">
        <v>0</v>
      </c>
      <c r="I112" s="761">
        <v>35</v>
      </c>
      <c r="J112" s="761">
        <v>14313.25</v>
      </c>
      <c r="K112" s="775">
        <v>1</v>
      </c>
      <c r="L112" s="761">
        <v>35</v>
      </c>
      <c r="M112" s="762">
        <v>14313.25</v>
      </c>
    </row>
    <row r="113" spans="1:13" ht="14.4" customHeight="1" x14ac:dyDescent="0.3">
      <c r="A113" s="756" t="s">
        <v>585</v>
      </c>
      <c r="B113" s="757" t="s">
        <v>1552</v>
      </c>
      <c r="C113" s="757" t="s">
        <v>1563</v>
      </c>
      <c r="D113" s="757" t="s">
        <v>774</v>
      </c>
      <c r="E113" s="757" t="s">
        <v>1564</v>
      </c>
      <c r="F113" s="761"/>
      <c r="G113" s="761"/>
      <c r="H113" s="775">
        <v>0</v>
      </c>
      <c r="I113" s="761">
        <v>4</v>
      </c>
      <c r="J113" s="761">
        <v>2884.8</v>
      </c>
      <c r="K113" s="775">
        <v>1</v>
      </c>
      <c r="L113" s="761">
        <v>4</v>
      </c>
      <c r="M113" s="762">
        <v>2884.8</v>
      </c>
    </row>
    <row r="114" spans="1:13" ht="14.4" customHeight="1" x14ac:dyDescent="0.3">
      <c r="A114" s="756" t="s">
        <v>585</v>
      </c>
      <c r="B114" s="757" t="s">
        <v>1567</v>
      </c>
      <c r="C114" s="757" t="s">
        <v>1571</v>
      </c>
      <c r="D114" s="757" t="s">
        <v>1569</v>
      </c>
      <c r="E114" s="757" t="s">
        <v>1572</v>
      </c>
      <c r="F114" s="761"/>
      <c r="G114" s="761"/>
      <c r="H114" s="775">
        <v>0</v>
      </c>
      <c r="I114" s="761">
        <v>2</v>
      </c>
      <c r="J114" s="761">
        <v>280.18000000000006</v>
      </c>
      <c r="K114" s="775">
        <v>1</v>
      </c>
      <c r="L114" s="761">
        <v>2</v>
      </c>
      <c r="M114" s="762">
        <v>280.18000000000006</v>
      </c>
    </row>
    <row r="115" spans="1:13" ht="14.4" customHeight="1" x14ac:dyDescent="0.3">
      <c r="A115" s="756" t="s">
        <v>585</v>
      </c>
      <c r="B115" s="757" t="s">
        <v>1577</v>
      </c>
      <c r="C115" s="757" t="s">
        <v>1578</v>
      </c>
      <c r="D115" s="757" t="s">
        <v>695</v>
      </c>
      <c r="E115" s="757" t="s">
        <v>1579</v>
      </c>
      <c r="F115" s="761"/>
      <c r="G115" s="761"/>
      <c r="H115" s="775">
        <v>0</v>
      </c>
      <c r="I115" s="761">
        <v>132</v>
      </c>
      <c r="J115" s="761">
        <v>17053.079868554116</v>
      </c>
      <c r="K115" s="775">
        <v>1</v>
      </c>
      <c r="L115" s="761">
        <v>132</v>
      </c>
      <c r="M115" s="762">
        <v>17053.079868554116</v>
      </c>
    </row>
    <row r="116" spans="1:13" ht="14.4" customHeight="1" x14ac:dyDescent="0.3">
      <c r="A116" s="756" t="s">
        <v>585</v>
      </c>
      <c r="B116" s="757" t="s">
        <v>1586</v>
      </c>
      <c r="C116" s="757" t="s">
        <v>1587</v>
      </c>
      <c r="D116" s="757" t="s">
        <v>958</v>
      </c>
      <c r="E116" s="757" t="s">
        <v>1588</v>
      </c>
      <c r="F116" s="761"/>
      <c r="G116" s="761"/>
      <c r="H116" s="775">
        <v>0</v>
      </c>
      <c r="I116" s="761">
        <v>4</v>
      </c>
      <c r="J116" s="761">
        <v>146.47999999999999</v>
      </c>
      <c r="K116" s="775">
        <v>1</v>
      </c>
      <c r="L116" s="761">
        <v>4</v>
      </c>
      <c r="M116" s="762">
        <v>146.47999999999999</v>
      </c>
    </row>
    <row r="117" spans="1:13" ht="14.4" customHeight="1" x14ac:dyDescent="0.3">
      <c r="A117" s="756" t="s">
        <v>585</v>
      </c>
      <c r="B117" s="757" t="s">
        <v>1645</v>
      </c>
      <c r="C117" s="757" t="s">
        <v>1786</v>
      </c>
      <c r="D117" s="757" t="s">
        <v>974</v>
      </c>
      <c r="E117" s="757" t="s">
        <v>1787</v>
      </c>
      <c r="F117" s="761"/>
      <c r="G117" s="761"/>
      <c r="H117" s="775">
        <v>0</v>
      </c>
      <c r="I117" s="761">
        <v>3</v>
      </c>
      <c r="J117" s="761">
        <v>430.40999999999997</v>
      </c>
      <c r="K117" s="775">
        <v>1</v>
      </c>
      <c r="L117" s="761">
        <v>3</v>
      </c>
      <c r="M117" s="762">
        <v>430.40999999999997</v>
      </c>
    </row>
    <row r="118" spans="1:13" ht="14.4" customHeight="1" x14ac:dyDescent="0.3">
      <c r="A118" s="756" t="s">
        <v>585</v>
      </c>
      <c r="B118" s="757" t="s">
        <v>1645</v>
      </c>
      <c r="C118" s="757" t="s">
        <v>1651</v>
      </c>
      <c r="D118" s="757" t="s">
        <v>974</v>
      </c>
      <c r="E118" s="757" t="s">
        <v>1652</v>
      </c>
      <c r="F118" s="761"/>
      <c r="G118" s="761"/>
      <c r="H118" s="775">
        <v>0</v>
      </c>
      <c r="I118" s="761">
        <v>4</v>
      </c>
      <c r="J118" s="761">
        <v>139.00000000000003</v>
      </c>
      <c r="K118" s="775">
        <v>1</v>
      </c>
      <c r="L118" s="761">
        <v>4</v>
      </c>
      <c r="M118" s="762">
        <v>139.00000000000003</v>
      </c>
    </row>
    <row r="119" spans="1:13" ht="14.4" customHeight="1" x14ac:dyDescent="0.3">
      <c r="A119" s="756" t="s">
        <v>585</v>
      </c>
      <c r="B119" s="757" t="s">
        <v>1645</v>
      </c>
      <c r="C119" s="757" t="s">
        <v>1653</v>
      </c>
      <c r="D119" s="757" t="s">
        <v>974</v>
      </c>
      <c r="E119" s="757" t="s">
        <v>1654</v>
      </c>
      <c r="F119" s="761"/>
      <c r="G119" s="761"/>
      <c r="H119" s="775">
        <v>0</v>
      </c>
      <c r="I119" s="761">
        <v>1</v>
      </c>
      <c r="J119" s="761">
        <v>64.099999999999994</v>
      </c>
      <c r="K119" s="775">
        <v>1</v>
      </c>
      <c r="L119" s="761">
        <v>1</v>
      </c>
      <c r="M119" s="762">
        <v>64.099999999999994</v>
      </c>
    </row>
    <row r="120" spans="1:13" ht="14.4" customHeight="1" x14ac:dyDescent="0.3">
      <c r="A120" s="756" t="s">
        <v>585</v>
      </c>
      <c r="B120" s="757" t="s">
        <v>1645</v>
      </c>
      <c r="C120" s="757" t="s">
        <v>1788</v>
      </c>
      <c r="D120" s="757" t="s">
        <v>974</v>
      </c>
      <c r="E120" s="757" t="s">
        <v>1789</v>
      </c>
      <c r="F120" s="761"/>
      <c r="G120" s="761"/>
      <c r="H120" s="775">
        <v>0</v>
      </c>
      <c r="I120" s="761">
        <v>3</v>
      </c>
      <c r="J120" s="761">
        <v>515.00999999999988</v>
      </c>
      <c r="K120" s="775">
        <v>1</v>
      </c>
      <c r="L120" s="761">
        <v>3</v>
      </c>
      <c r="M120" s="762">
        <v>515.00999999999988</v>
      </c>
    </row>
    <row r="121" spans="1:13" ht="14.4" customHeight="1" x14ac:dyDescent="0.3">
      <c r="A121" s="756" t="s">
        <v>585</v>
      </c>
      <c r="B121" s="757" t="s">
        <v>1655</v>
      </c>
      <c r="C121" s="757" t="s">
        <v>1790</v>
      </c>
      <c r="D121" s="757" t="s">
        <v>1272</v>
      </c>
      <c r="E121" s="757" t="s">
        <v>1791</v>
      </c>
      <c r="F121" s="761"/>
      <c r="G121" s="761"/>
      <c r="H121" s="775">
        <v>0</v>
      </c>
      <c r="I121" s="761">
        <v>3</v>
      </c>
      <c r="J121" s="761">
        <v>279.69000000000005</v>
      </c>
      <c r="K121" s="775">
        <v>1</v>
      </c>
      <c r="L121" s="761">
        <v>3</v>
      </c>
      <c r="M121" s="762">
        <v>279.69000000000005</v>
      </c>
    </row>
    <row r="122" spans="1:13" ht="14.4" customHeight="1" x14ac:dyDescent="0.3">
      <c r="A122" s="756" t="s">
        <v>585</v>
      </c>
      <c r="B122" s="757" t="s">
        <v>1655</v>
      </c>
      <c r="C122" s="757" t="s">
        <v>1792</v>
      </c>
      <c r="D122" s="757" t="s">
        <v>1270</v>
      </c>
      <c r="E122" s="757" t="s">
        <v>1793</v>
      </c>
      <c r="F122" s="761"/>
      <c r="G122" s="761"/>
      <c r="H122" s="775">
        <v>0</v>
      </c>
      <c r="I122" s="761">
        <v>1</v>
      </c>
      <c r="J122" s="761">
        <v>49.719999999999985</v>
      </c>
      <c r="K122" s="775">
        <v>1</v>
      </c>
      <c r="L122" s="761">
        <v>1</v>
      </c>
      <c r="M122" s="762">
        <v>49.719999999999985</v>
      </c>
    </row>
    <row r="123" spans="1:13" ht="14.4" customHeight="1" x14ac:dyDescent="0.3">
      <c r="A123" s="756" t="s">
        <v>585</v>
      </c>
      <c r="B123" s="757" t="s">
        <v>1655</v>
      </c>
      <c r="C123" s="757" t="s">
        <v>1794</v>
      </c>
      <c r="D123" s="757" t="s">
        <v>1268</v>
      </c>
      <c r="E123" s="757" t="s">
        <v>1795</v>
      </c>
      <c r="F123" s="761"/>
      <c r="G123" s="761"/>
      <c r="H123" s="775">
        <v>0</v>
      </c>
      <c r="I123" s="761">
        <v>3</v>
      </c>
      <c r="J123" s="761">
        <v>189.33000000000004</v>
      </c>
      <c r="K123" s="775">
        <v>1</v>
      </c>
      <c r="L123" s="761">
        <v>3</v>
      </c>
      <c r="M123" s="762">
        <v>189.33000000000004</v>
      </c>
    </row>
    <row r="124" spans="1:13" ht="14.4" customHeight="1" x14ac:dyDescent="0.3">
      <c r="A124" s="756" t="s">
        <v>585</v>
      </c>
      <c r="B124" s="757" t="s">
        <v>1796</v>
      </c>
      <c r="C124" s="757" t="s">
        <v>1797</v>
      </c>
      <c r="D124" s="757" t="s">
        <v>1798</v>
      </c>
      <c r="E124" s="757" t="s">
        <v>1799</v>
      </c>
      <c r="F124" s="761"/>
      <c r="G124" s="761"/>
      <c r="H124" s="775">
        <v>0</v>
      </c>
      <c r="I124" s="761">
        <v>7.2</v>
      </c>
      <c r="J124" s="761">
        <v>88903.5</v>
      </c>
      <c r="K124" s="775">
        <v>1</v>
      </c>
      <c r="L124" s="761">
        <v>7.2</v>
      </c>
      <c r="M124" s="762">
        <v>88903.5</v>
      </c>
    </row>
    <row r="125" spans="1:13" ht="14.4" customHeight="1" x14ac:dyDescent="0.3">
      <c r="A125" s="756" t="s">
        <v>585</v>
      </c>
      <c r="B125" s="757" t="s">
        <v>1667</v>
      </c>
      <c r="C125" s="757" t="s">
        <v>1668</v>
      </c>
      <c r="D125" s="757" t="s">
        <v>1669</v>
      </c>
      <c r="E125" s="757" t="s">
        <v>1670</v>
      </c>
      <c r="F125" s="761"/>
      <c r="G125" s="761"/>
      <c r="H125" s="775">
        <v>0</v>
      </c>
      <c r="I125" s="761">
        <v>7</v>
      </c>
      <c r="J125" s="761">
        <v>3234</v>
      </c>
      <c r="K125" s="775">
        <v>1</v>
      </c>
      <c r="L125" s="761">
        <v>7</v>
      </c>
      <c r="M125" s="762">
        <v>3234</v>
      </c>
    </row>
    <row r="126" spans="1:13" ht="14.4" customHeight="1" x14ac:dyDescent="0.3">
      <c r="A126" s="756" t="s">
        <v>585</v>
      </c>
      <c r="B126" s="757" t="s">
        <v>1671</v>
      </c>
      <c r="C126" s="757" t="s">
        <v>1672</v>
      </c>
      <c r="D126" s="757" t="s">
        <v>1673</v>
      </c>
      <c r="E126" s="757" t="s">
        <v>1674</v>
      </c>
      <c r="F126" s="761">
        <v>82</v>
      </c>
      <c r="G126" s="761">
        <v>2182.02</v>
      </c>
      <c r="H126" s="775">
        <v>1</v>
      </c>
      <c r="I126" s="761"/>
      <c r="J126" s="761"/>
      <c r="K126" s="775">
        <v>0</v>
      </c>
      <c r="L126" s="761">
        <v>82</v>
      </c>
      <c r="M126" s="762">
        <v>2182.02</v>
      </c>
    </row>
    <row r="127" spans="1:13" ht="14.4" customHeight="1" x14ac:dyDescent="0.3">
      <c r="A127" s="756" t="s">
        <v>585</v>
      </c>
      <c r="B127" s="757" t="s">
        <v>1675</v>
      </c>
      <c r="C127" s="757" t="s">
        <v>1676</v>
      </c>
      <c r="D127" s="757" t="s">
        <v>1677</v>
      </c>
      <c r="E127" s="757" t="s">
        <v>1678</v>
      </c>
      <c r="F127" s="761"/>
      <c r="G127" s="761"/>
      <c r="H127" s="775">
        <v>0</v>
      </c>
      <c r="I127" s="761">
        <v>16.7</v>
      </c>
      <c r="J127" s="761">
        <v>15724.77</v>
      </c>
      <c r="K127" s="775">
        <v>1</v>
      </c>
      <c r="L127" s="761">
        <v>16.7</v>
      </c>
      <c r="M127" s="762">
        <v>15724.77</v>
      </c>
    </row>
    <row r="128" spans="1:13" ht="14.4" customHeight="1" x14ac:dyDescent="0.3">
      <c r="A128" s="756" t="s">
        <v>585</v>
      </c>
      <c r="B128" s="757" t="s">
        <v>1800</v>
      </c>
      <c r="C128" s="757" t="s">
        <v>1801</v>
      </c>
      <c r="D128" s="757" t="s">
        <v>660</v>
      </c>
      <c r="E128" s="757" t="s">
        <v>1802</v>
      </c>
      <c r="F128" s="761"/>
      <c r="G128" s="761"/>
      <c r="H128" s="775">
        <v>0</v>
      </c>
      <c r="I128" s="761">
        <v>5</v>
      </c>
      <c r="J128" s="761">
        <v>1168.5999999999999</v>
      </c>
      <c r="K128" s="775">
        <v>1</v>
      </c>
      <c r="L128" s="761">
        <v>5</v>
      </c>
      <c r="M128" s="762">
        <v>1168.5999999999999</v>
      </c>
    </row>
    <row r="129" spans="1:13" ht="14.4" customHeight="1" x14ac:dyDescent="0.3">
      <c r="A129" s="756" t="s">
        <v>585</v>
      </c>
      <c r="B129" s="757" t="s">
        <v>1685</v>
      </c>
      <c r="C129" s="757" t="s">
        <v>1686</v>
      </c>
      <c r="D129" s="757" t="s">
        <v>1687</v>
      </c>
      <c r="E129" s="757" t="s">
        <v>1688</v>
      </c>
      <c r="F129" s="761"/>
      <c r="G129" s="761"/>
      <c r="H129" s="775">
        <v>0</v>
      </c>
      <c r="I129" s="761">
        <v>2</v>
      </c>
      <c r="J129" s="761">
        <v>1144.44</v>
      </c>
      <c r="K129" s="775">
        <v>1</v>
      </c>
      <c r="L129" s="761">
        <v>2</v>
      </c>
      <c r="M129" s="762">
        <v>1144.44</v>
      </c>
    </row>
    <row r="130" spans="1:13" ht="14.4" customHeight="1" x14ac:dyDescent="0.3">
      <c r="A130" s="756" t="s">
        <v>585</v>
      </c>
      <c r="B130" s="757" t="s">
        <v>1689</v>
      </c>
      <c r="C130" s="757" t="s">
        <v>1693</v>
      </c>
      <c r="D130" s="757" t="s">
        <v>1691</v>
      </c>
      <c r="E130" s="757" t="s">
        <v>1694</v>
      </c>
      <c r="F130" s="761"/>
      <c r="G130" s="761"/>
      <c r="H130" s="775">
        <v>0</v>
      </c>
      <c r="I130" s="761">
        <v>56</v>
      </c>
      <c r="J130" s="761">
        <v>4207.2601186634438</v>
      </c>
      <c r="K130" s="775">
        <v>1</v>
      </c>
      <c r="L130" s="761">
        <v>56</v>
      </c>
      <c r="M130" s="762">
        <v>4207.2601186634438</v>
      </c>
    </row>
    <row r="131" spans="1:13" ht="14.4" customHeight="1" x14ac:dyDescent="0.3">
      <c r="A131" s="756" t="s">
        <v>585</v>
      </c>
      <c r="B131" s="757" t="s">
        <v>1803</v>
      </c>
      <c r="C131" s="757" t="s">
        <v>1804</v>
      </c>
      <c r="D131" s="757" t="s">
        <v>1805</v>
      </c>
      <c r="E131" s="757" t="s">
        <v>1806</v>
      </c>
      <c r="F131" s="761"/>
      <c r="G131" s="761"/>
      <c r="H131" s="775">
        <v>0</v>
      </c>
      <c r="I131" s="761">
        <v>18</v>
      </c>
      <c r="J131" s="761">
        <v>528.66332228126714</v>
      </c>
      <c r="K131" s="775">
        <v>1</v>
      </c>
      <c r="L131" s="761">
        <v>18</v>
      </c>
      <c r="M131" s="762">
        <v>528.66332228126714</v>
      </c>
    </row>
    <row r="132" spans="1:13" ht="14.4" customHeight="1" x14ac:dyDescent="0.3">
      <c r="A132" s="756" t="s">
        <v>585</v>
      </c>
      <c r="B132" s="757" t="s">
        <v>1695</v>
      </c>
      <c r="C132" s="757" t="s">
        <v>1807</v>
      </c>
      <c r="D132" s="757" t="s">
        <v>1697</v>
      </c>
      <c r="E132" s="757" t="s">
        <v>1808</v>
      </c>
      <c r="F132" s="761"/>
      <c r="G132" s="761"/>
      <c r="H132" s="775">
        <v>0</v>
      </c>
      <c r="I132" s="761">
        <v>8.1999999999999993</v>
      </c>
      <c r="J132" s="761">
        <v>1285.9000000000001</v>
      </c>
      <c r="K132" s="775">
        <v>1</v>
      </c>
      <c r="L132" s="761">
        <v>8.1999999999999993</v>
      </c>
      <c r="M132" s="762">
        <v>1285.9000000000001</v>
      </c>
    </row>
    <row r="133" spans="1:13" ht="14.4" customHeight="1" x14ac:dyDescent="0.3">
      <c r="A133" s="756" t="s">
        <v>585</v>
      </c>
      <c r="B133" s="757" t="s">
        <v>1695</v>
      </c>
      <c r="C133" s="757" t="s">
        <v>1696</v>
      </c>
      <c r="D133" s="757" t="s">
        <v>1697</v>
      </c>
      <c r="E133" s="757" t="s">
        <v>1698</v>
      </c>
      <c r="F133" s="761"/>
      <c r="G133" s="761"/>
      <c r="H133" s="775">
        <v>0</v>
      </c>
      <c r="I133" s="761">
        <v>5</v>
      </c>
      <c r="J133" s="761">
        <v>1532.08</v>
      </c>
      <c r="K133" s="775">
        <v>1</v>
      </c>
      <c r="L133" s="761">
        <v>5</v>
      </c>
      <c r="M133" s="762">
        <v>1532.08</v>
      </c>
    </row>
    <row r="134" spans="1:13" ht="14.4" customHeight="1" x14ac:dyDescent="0.3">
      <c r="A134" s="756" t="s">
        <v>585</v>
      </c>
      <c r="B134" s="757" t="s">
        <v>1809</v>
      </c>
      <c r="C134" s="757" t="s">
        <v>1810</v>
      </c>
      <c r="D134" s="757" t="s">
        <v>1339</v>
      </c>
      <c r="E134" s="757" t="s">
        <v>1811</v>
      </c>
      <c r="F134" s="761"/>
      <c r="G134" s="761"/>
      <c r="H134" s="775">
        <v>0</v>
      </c>
      <c r="I134" s="761">
        <v>4</v>
      </c>
      <c r="J134" s="761">
        <v>1217.08</v>
      </c>
      <c r="K134" s="775">
        <v>1</v>
      </c>
      <c r="L134" s="761">
        <v>4</v>
      </c>
      <c r="M134" s="762">
        <v>1217.08</v>
      </c>
    </row>
    <row r="135" spans="1:13" ht="14.4" customHeight="1" x14ac:dyDescent="0.3">
      <c r="A135" s="756" t="s">
        <v>585</v>
      </c>
      <c r="B135" s="757" t="s">
        <v>1706</v>
      </c>
      <c r="C135" s="757" t="s">
        <v>1707</v>
      </c>
      <c r="D135" s="757" t="s">
        <v>892</v>
      </c>
      <c r="E135" s="757" t="s">
        <v>1708</v>
      </c>
      <c r="F135" s="761">
        <v>1</v>
      </c>
      <c r="G135" s="761">
        <v>65.910113961216453</v>
      </c>
      <c r="H135" s="775">
        <v>1</v>
      </c>
      <c r="I135" s="761"/>
      <c r="J135" s="761"/>
      <c r="K135" s="775">
        <v>0</v>
      </c>
      <c r="L135" s="761">
        <v>1</v>
      </c>
      <c r="M135" s="762">
        <v>65.910113961216453</v>
      </c>
    </row>
    <row r="136" spans="1:13" ht="14.4" customHeight="1" x14ac:dyDescent="0.3">
      <c r="A136" s="756" t="s">
        <v>585</v>
      </c>
      <c r="B136" s="757" t="s">
        <v>1812</v>
      </c>
      <c r="C136" s="757" t="s">
        <v>1813</v>
      </c>
      <c r="D136" s="757" t="s">
        <v>1814</v>
      </c>
      <c r="E136" s="757" t="s">
        <v>1815</v>
      </c>
      <c r="F136" s="761"/>
      <c r="G136" s="761"/>
      <c r="H136" s="775">
        <v>0</v>
      </c>
      <c r="I136" s="761">
        <v>2</v>
      </c>
      <c r="J136" s="761">
        <v>4065.6</v>
      </c>
      <c r="K136" s="775">
        <v>1</v>
      </c>
      <c r="L136" s="761">
        <v>2</v>
      </c>
      <c r="M136" s="762">
        <v>4065.6</v>
      </c>
    </row>
    <row r="137" spans="1:13" ht="14.4" customHeight="1" x14ac:dyDescent="0.3">
      <c r="A137" s="756" t="s">
        <v>585</v>
      </c>
      <c r="B137" s="757" t="s">
        <v>1816</v>
      </c>
      <c r="C137" s="757" t="s">
        <v>1817</v>
      </c>
      <c r="D137" s="757" t="s">
        <v>1818</v>
      </c>
      <c r="E137" s="757" t="s">
        <v>1819</v>
      </c>
      <c r="F137" s="761"/>
      <c r="G137" s="761"/>
      <c r="H137" s="775">
        <v>0</v>
      </c>
      <c r="I137" s="761">
        <v>1</v>
      </c>
      <c r="J137" s="761">
        <v>457.14</v>
      </c>
      <c r="K137" s="775">
        <v>1</v>
      </c>
      <c r="L137" s="761">
        <v>1</v>
      </c>
      <c r="M137" s="762">
        <v>457.14</v>
      </c>
    </row>
    <row r="138" spans="1:13" ht="14.4" customHeight="1" x14ac:dyDescent="0.3">
      <c r="A138" s="756" t="s">
        <v>585</v>
      </c>
      <c r="B138" s="757" t="s">
        <v>1820</v>
      </c>
      <c r="C138" s="757" t="s">
        <v>1821</v>
      </c>
      <c r="D138" s="757" t="s">
        <v>1822</v>
      </c>
      <c r="E138" s="757" t="s">
        <v>1823</v>
      </c>
      <c r="F138" s="761"/>
      <c r="G138" s="761"/>
      <c r="H138" s="775">
        <v>0</v>
      </c>
      <c r="I138" s="761">
        <v>8</v>
      </c>
      <c r="J138" s="761">
        <v>5483.2</v>
      </c>
      <c r="K138" s="775">
        <v>1</v>
      </c>
      <c r="L138" s="761">
        <v>8</v>
      </c>
      <c r="M138" s="762">
        <v>5483.2</v>
      </c>
    </row>
    <row r="139" spans="1:13" ht="14.4" customHeight="1" x14ac:dyDescent="0.3">
      <c r="A139" s="756" t="s">
        <v>585</v>
      </c>
      <c r="B139" s="757" t="s">
        <v>1820</v>
      </c>
      <c r="C139" s="757" t="s">
        <v>1824</v>
      </c>
      <c r="D139" s="757" t="s">
        <v>1822</v>
      </c>
      <c r="E139" s="757" t="s">
        <v>1825</v>
      </c>
      <c r="F139" s="761"/>
      <c r="G139" s="761"/>
      <c r="H139" s="775">
        <v>0</v>
      </c>
      <c r="I139" s="761">
        <v>38</v>
      </c>
      <c r="J139" s="761">
        <v>5614.88</v>
      </c>
      <c r="K139" s="775">
        <v>1</v>
      </c>
      <c r="L139" s="761">
        <v>38</v>
      </c>
      <c r="M139" s="762">
        <v>5614.88</v>
      </c>
    </row>
    <row r="140" spans="1:13" ht="14.4" customHeight="1" x14ac:dyDescent="0.3">
      <c r="A140" s="756" t="s">
        <v>585</v>
      </c>
      <c r="B140" s="757" t="s">
        <v>1719</v>
      </c>
      <c r="C140" s="757" t="s">
        <v>1720</v>
      </c>
      <c r="D140" s="757" t="s">
        <v>1721</v>
      </c>
      <c r="E140" s="757" t="s">
        <v>1722</v>
      </c>
      <c r="F140" s="761"/>
      <c r="G140" s="761"/>
      <c r="H140" s="775">
        <v>0</v>
      </c>
      <c r="I140" s="761">
        <v>6</v>
      </c>
      <c r="J140" s="761">
        <v>256.42083924935275</v>
      </c>
      <c r="K140" s="775">
        <v>1</v>
      </c>
      <c r="L140" s="761">
        <v>6</v>
      </c>
      <c r="M140" s="762">
        <v>256.42083924935275</v>
      </c>
    </row>
    <row r="141" spans="1:13" ht="14.4" customHeight="1" x14ac:dyDescent="0.3">
      <c r="A141" s="756" t="s">
        <v>585</v>
      </c>
      <c r="B141" s="757" t="s">
        <v>1719</v>
      </c>
      <c r="C141" s="757" t="s">
        <v>1726</v>
      </c>
      <c r="D141" s="757" t="s">
        <v>1724</v>
      </c>
      <c r="E141" s="757" t="s">
        <v>1727</v>
      </c>
      <c r="F141" s="761"/>
      <c r="G141" s="761"/>
      <c r="H141" s="775">
        <v>0</v>
      </c>
      <c r="I141" s="761">
        <v>130</v>
      </c>
      <c r="J141" s="761">
        <v>7119.84</v>
      </c>
      <c r="K141" s="775">
        <v>1</v>
      </c>
      <c r="L141" s="761">
        <v>130</v>
      </c>
      <c r="M141" s="762">
        <v>7119.84</v>
      </c>
    </row>
    <row r="142" spans="1:13" ht="14.4" customHeight="1" x14ac:dyDescent="0.3">
      <c r="A142" s="756" t="s">
        <v>585</v>
      </c>
      <c r="B142" s="757" t="s">
        <v>1728</v>
      </c>
      <c r="C142" s="757" t="s">
        <v>1729</v>
      </c>
      <c r="D142" s="757" t="s">
        <v>1730</v>
      </c>
      <c r="E142" s="757" t="s">
        <v>1731</v>
      </c>
      <c r="F142" s="761"/>
      <c r="G142" s="761"/>
      <c r="H142" s="775">
        <v>0</v>
      </c>
      <c r="I142" s="761">
        <v>1</v>
      </c>
      <c r="J142" s="761">
        <v>325.15999999999997</v>
      </c>
      <c r="K142" s="775">
        <v>1</v>
      </c>
      <c r="L142" s="761">
        <v>1</v>
      </c>
      <c r="M142" s="762">
        <v>325.15999999999997</v>
      </c>
    </row>
    <row r="143" spans="1:13" ht="14.4" customHeight="1" x14ac:dyDescent="0.3">
      <c r="A143" s="756" t="s">
        <v>585</v>
      </c>
      <c r="B143" s="757" t="s">
        <v>1740</v>
      </c>
      <c r="C143" s="757" t="s">
        <v>1741</v>
      </c>
      <c r="D143" s="757" t="s">
        <v>1742</v>
      </c>
      <c r="E143" s="757" t="s">
        <v>1743</v>
      </c>
      <c r="F143" s="761"/>
      <c r="G143" s="761"/>
      <c r="H143" s="775">
        <v>0</v>
      </c>
      <c r="I143" s="761">
        <v>28</v>
      </c>
      <c r="J143" s="761">
        <v>1884.9599999999998</v>
      </c>
      <c r="K143" s="775">
        <v>1</v>
      </c>
      <c r="L143" s="761">
        <v>28</v>
      </c>
      <c r="M143" s="762">
        <v>1884.9599999999998</v>
      </c>
    </row>
    <row r="144" spans="1:13" ht="14.4" customHeight="1" x14ac:dyDescent="0.3">
      <c r="A144" s="756" t="s">
        <v>585</v>
      </c>
      <c r="B144" s="757" t="s">
        <v>1740</v>
      </c>
      <c r="C144" s="757" t="s">
        <v>1826</v>
      </c>
      <c r="D144" s="757" t="s">
        <v>1742</v>
      </c>
      <c r="E144" s="757" t="s">
        <v>1827</v>
      </c>
      <c r="F144" s="761"/>
      <c r="G144" s="761"/>
      <c r="H144" s="775">
        <v>0</v>
      </c>
      <c r="I144" s="761">
        <v>26</v>
      </c>
      <c r="J144" s="761">
        <v>2479.6212303789839</v>
      </c>
      <c r="K144" s="775">
        <v>1</v>
      </c>
      <c r="L144" s="761">
        <v>26</v>
      </c>
      <c r="M144" s="762">
        <v>2479.6212303789839</v>
      </c>
    </row>
    <row r="145" spans="1:13" ht="14.4" customHeight="1" x14ac:dyDescent="0.3">
      <c r="A145" s="756" t="s">
        <v>585</v>
      </c>
      <c r="B145" s="757" t="s">
        <v>1744</v>
      </c>
      <c r="C145" s="757" t="s">
        <v>1747</v>
      </c>
      <c r="D145" s="757" t="s">
        <v>1060</v>
      </c>
      <c r="E145" s="757" t="s">
        <v>1748</v>
      </c>
      <c r="F145" s="761"/>
      <c r="G145" s="761"/>
      <c r="H145" s="775">
        <v>0</v>
      </c>
      <c r="I145" s="761">
        <v>1</v>
      </c>
      <c r="J145" s="761">
        <v>45.49</v>
      </c>
      <c r="K145" s="775">
        <v>1</v>
      </c>
      <c r="L145" s="761">
        <v>1</v>
      </c>
      <c r="M145" s="762">
        <v>45.49</v>
      </c>
    </row>
    <row r="146" spans="1:13" ht="14.4" customHeight="1" x14ac:dyDescent="0.3">
      <c r="A146" s="756" t="s">
        <v>585</v>
      </c>
      <c r="B146" s="757" t="s">
        <v>1749</v>
      </c>
      <c r="C146" s="757" t="s">
        <v>1751</v>
      </c>
      <c r="D146" s="757" t="s">
        <v>679</v>
      </c>
      <c r="E146" s="757" t="s">
        <v>1635</v>
      </c>
      <c r="F146" s="761"/>
      <c r="G146" s="761"/>
      <c r="H146" s="775">
        <v>0</v>
      </c>
      <c r="I146" s="761">
        <v>2</v>
      </c>
      <c r="J146" s="761">
        <v>54.500085388729026</v>
      </c>
      <c r="K146" s="775">
        <v>1</v>
      </c>
      <c r="L146" s="761">
        <v>2</v>
      </c>
      <c r="M146" s="762">
        <v>54.500085388729026</v>
      </c>
    </row>
    <row r="147" spans="1:13" ht="14.4" customHeight="1" x14ac:dyDescent="0.3">
      <c r="A147" s="756" t="s">
        <v>585</v>
      </c>
      <c r="B147" s="757" t="s">
        <v>1761</v>
      </c>
      <c r="C147" s="757" t="s">
        <v>1828</v>
      </c>
      <c r="D147" s="757" t="s">
        <v>899</v>
      </c>
      <c r="E147" s="757" t="s">
        <v>1829</v>
      </c>
      <c r="F147" s="761"/>
      <c r="G147" s="761"/>
      <c r="H147" s="775">
        <v>0</v>
      </c>
      <c r="I147" s="761">
        <v>2</v>
      </c>
      <c r="J147" s="761">
        <v>154.42000000000002</v>
      </c>
      <c r="K147" s="775">
        <v>1</v>
      </c>
      <c r="L147" s="761">
        <v>2</v>
      </c>
      <c r="M147" s="762">
        <v>154.42000000000002</v>
      </c>
    </row>
    <row r="148" spans="1:13" ht="14.4" customHeight="1" x14ac:dyDescent="0.3">
      <c r="A148" s="756" t="s">
        <v>585</v>
      </c>
      <c r="B148" s="757" t="s">
        <v>1764</v>
      </c>
      <c r="C148" s="757" t="s">
        <v>1765</v>
      </c>
      <c r="D148" s="757" t="s">
        <v>1058</v>
      </c>
      <c r="E148" s="757" t="s">
        <v>1766</v>
      </c>
      <c r="F148" s="761"/>
      <c r="G148" s="761"/>
      <c r="H148" s="775">
        <v>0</v>
      </c>
      <c r="I148" s="761">
        <v>2</v>
      </c>
      <c r="J148" s="761">
        <v>151.84000000000003</v>
      </c>
      <c r="K148" s="775">
        <v>1</v>
      </c>
      <c r="L148" s="761">
        <v>2</v>
      </c>
      <c r="M148" s="762">
        <v>151.84000000000003</v>
      </c>
    </row>
    <row r="149" spans="1:13" ht="14.4" customHeight="1" x14ac:dyDescent="0.3">
      <c r="A149" s="756" t="s">
        <v>585</v>
      </c>
      <c r="B149" s="757" t="s">
        <v>1764</v>
      </c>
      <c r="C149" s="757" t="s">
        <v>1830</v>
      </c>
      <c r="D149" s="757" t="s">
        <v>1058</v>
      </c>
      <c r="E149" s="757" t="s">
        <v>1590</v>
      </c>
      <c r="F149" s="761"/>
      <c r="G149" s="761"/>
      <c r="H149" s="775">
        <v>0</v>
      </c>
      <c r="I149" s="761">
        <v>1</v>
      </c>
      <c r="J149" s="761">
        <v>30.220000000000013</v>
      </c>
      <c r="K149" s="775">
        <v>1</v>
      </c>
      <c r="L149" s="761">
        <v>1</v>
      </c>
      <c r="M149" s="762">
        <v>30.220000000000013</v>
      </c>
    </row>
    <row r="150" spans="1:13" ht="14.4" customHeight="1" x14ac:dyDescent="0.3">
      <c r="A150" s="756" t="s">
        <v>585</v>
      </c>
      <c r="B150" s="757" t="s">
        <v>1771</v>
      </c>
      <c r="C150" s="757" t="s">
        <v>1831</v>
      </c>
      <c r="D150" s="757" t="s">
        <v>1368</v>
      </c>
      <c r="E150" s="757" t="s">
        <v>1364</v>
      </c>
      <c r="F150" s="761"/>
      <c r="G150" s="761"/>
      <c r="H150" s="775">
        <v>0</v>
      </c>
      <c r="I150" s="761">
        <v>2</v>
      </c>
      <c r="J150" s="761">
        <v>285.99980362627656</v>
      </c>
      <c r="K150" s="775">
        <v>1</v>
      </c>
      <c r="L150" s="761">
        <v>2</v>
      </c>
      <c r="M150" s="762">
        <v>285.99980362627656</v>
      </c>
    </row>
    <row r="151" spans="1:13" ht="14.4" customHeight="1" x14ac:dyDescent="0.3">
      <c r="A151" s="756" t="s">
        <v>585</v>
      </c>
      <c r="B151" s="757" t="s">
        <v>1771</v>
      </c>
      <c r="C151" s="757" t="s">
        <v>1832</v>
      </c>
      <c r="D151" s="757" t="s">
        <v>1369</v>
      </c>
      <c r="E151" s="757" t="s">
        <v>1364</v>
      </c>
      <c r="F151" s="761"/>
      <c r="G151" s="761"/>
      <c r="H151" s="775">
        <v>0</v>
      </c>
      <c r="I151" s="761">
        <v>1</v>
      </c>
      <c r="J151" s="761">
        <v>142.99980362627656</v>
      </c>
      <c r="K151" s="775">
        <v>1</v>
      </c>
      <c r="L151" s="761">
        <v>1</v>
      </c>
      <c r="M151" s="762">
        <v>142.99980362627656</v>
      </c>
    </row>
    <row r="152" spans="1:13" ht="14.4" customHeight="1" x14ac:dyDescent="0.3">
      <c r="A152" s="756" t="s">
        <v>585</v>
      </c>
      <c r="B152" s="757" t="s">
        <v>1771</v>
      </c>
      <c r="C152" s="757" t="s">
        <v>1833</v>
      </c>
      <c r="D152" s="757" t="s">
        <v>1363</v>
      </c>
      <c r="E152" s="757" t="s">
        <v>1364</v>
      </c>
      <c r="F152" s="761"/>
      <c r="G152" s="761"/>
      <c r="H152" s="775">
        <v>0</v>
      </c>
      <c r="I152" s="761">
        <v>1</v>
      </c>
      <c r="J152" s="761">
        <v>164.73</v>
      </c>
      <c r="K152" s="775">
        <v>1</v>
      </c>
      <c r="L152" s="761">
        <v>1</v>
      </c>
      <c r="M152" s="762">
        <v>164.73</v>
      </c>
    </row>
    <row r="153" spans="1:13" ht="14.4" customHeight="1" x14ac:dyDescent="0.3">
      <c r="A153" s="756" t="s">
        <v>585</v>
      </c>
      <c r="B153" s="757" t="s">
        <v>1771</v>
      </c>
      <c r="C153" s="757" t="s">
        <v>1775</v>
      </c>
      <c r="D153" s="757" t="s">
        <v>1077</v>
      </c>
      <c r="E153" s="757" t="s">
        <v>1076</v>
      </c>
      <c r="F153" s="761"/>
      <c r="G153" s="761"/>
      <c r="H153" s="775">
        <v>0</v>
      </c>
      <c r="I153" s="761">
        <v>7</v>
      </c>
      <c r="J153" s="761">
        <v>286.44</v>
      </c>
      <c r="K153" s="775">
        <v>1</v>
      </c>
      <c r="L153" s="761">
        <v>7</v>
      </c>
      <c r="M153" s="762">
        <v>286.44</v>
      </c>
    </row>
    <row r="154" spans="1:13" ht="14.4" customHeight="1" x14ac:dyDescent="0.3">
      <c r="A154" s="756" t="s">
        <v>585</v>
      </c>
      <c r="B154" s="757" t="s">
        <v>1771</v>
      </c>
      <c r="C154" s="757" t="s">
        <v>1834</v>
      </c>
      <c r="D154" s="757" t="s">
        <v>1363</v>
      </c>
      <c r="E154" s="757" t="s">
        <v>1076</v>
      </c>
      <c r="F154" s="761"/>
      <c r="G154" s="761"/>
      <c r="H154" s="775">
        <v>0</v>
      </c>
      <c r="I154" s="761">
        <v>6</v>
      </c>
      <c r="J154" s="761">
        <v>247.07999999999998</v>
      </c>
      <c r="K154" s="775">
        <v>1</v>
      </c>
      <c r="L154" s="761">
        <v>6</v>
      </c>
      <c r="M154" s="762">
        <v>247.07999999999998</v>
      </c>
    </row>
    <row r="155" spans="1:13" ht="14.4" customHeight="1" x14ac:dyDescent="0.3">
      <c r="A155" s="756" t="s">
        <v>585</v>
      </c>
      <c r="B155" s="757" t="s">
        <v>1771</v>
      </c>
      <c r="C155" s="757" t="s">
        <v>1835</v>
      </c>
      <c r="D155" s="757" t="s">
        <v>1836</v>
      </c>
      <c r="E155" s="757" t="s">
        <v>1076</v>
      </c>
      <c r="F155" s="761"/>
      <c r="G155" s="761"/>
      <c r="H155" s="775">
        <v>0</v>
      </c>
      <c r="I155" s="761">
        <v>7</v>
      </c>
      <c r="J155" s="761">
        <v>288.26000000000005</v>
      </c>
      <c r="K155" s="775">
        <v>1</v>
      </c>
      <c r="L155" s="761">
        <v>7</v>
      </c>
      <c r="M155" s="762">
        <v>288.26000000000005</v>
      </c>
    </row>
    <row r="156" spans="1:13" ht="14.4" customHeight="1" x14ac:dyDescent="0.3">
      <c r="A156" s="756" t="s">
        <v>585</v>
      </c>
      <c r="B156" s="757" t="s">
        <v>1771</v>
      </c>
      <c r="C156" s="757" t="s">
        <v>1837</v>
      </c>
      <c r="D156" s="757" t="s">
        <v>1838</v>
      </c>
      <c r="E156" s="757" t="s">
        <v>1076</v>
      </c>
      <c r="F156" s="761"/>
      <c r="G156" s="761"/>
      <c r="H156" s="775">
        <v>0</v>
      </c>
      <c r="I156" s="761">
        <v>2</v>
      </c>
      <c r="J156" s="761">
        <v>82.360000000000014</v>
      </c>
      <c r="K156" s="775">
        <v>1</v>
      </c>
      <c r="L156" s="761">
        <v>2</v>
      </c>
      <c r="M156" s="762">
        <v>82.360000000000014</v>
      </c>
    </row>
    <row r="157" spans="1:13" ht="14.4" customHeight="1" x14ac:dyDescent="0.3">
      <c r="A157" s="756" t="s">
        <v>585</v>
      </c>
      <c r="B157" s="757" t="s">
        <v>1771</v>
      </c>
      <c r="C157" s="757" t="s">
        <v>1839</v>
      </c>
      <c r="D157" s="757" t="s">
        <v>1840</v>
      </c>
      <c r="E157" s="757" t="s">
        <v>1383</v>
      </c>
      <c r="F157" s="761"/>
      <c r="G157" s="761"/>
      <c r="H157" s="775">
        <v>0</v>
      </c>
      <c r="I157" s="761">
        <v>15</v>
      </c>
      <c r="J157" s="761">
        <v>2466.4499999999998</v>
      </c>
      <c r="K157" s="775">
        <v>1</v>
      </c>
      <c r="L157" s="761">
        <v>15</v>
      </c>
      <c r="M157" s="762">
        <v>2466.4499999999998</v>
      </c>
    </row>
    <row r="158" spans="1:13" ht="14.4" customHeight="1" x14ac:dyDescent="0.3">
      <c r="A158" s="756" t="s">
        <v>585</v>
      </c>
      <c r="B158" s="757" t="s">
        <v>1771</v>
      </c>
      <c r="C158" s="757" t="s">
        <v>1841</v>
      </c>
      <c r="D158" s="757" t="s">
        <v>1382</v>
      </c>
      <c r="E158" s="757" t="s">
        <v>1383</v>
      </c>
      <c r="F158" s="761"/>
      <c r="G158" s="761"/>
      <c r="H158" s="775">
        <v>0</v>
      </c>
      <c r="I158" s="761">
        <v>6</v>
      </c>
      <c r="J158" s="761">
        <v>1978.8600000000001</v>
      </c>
      <c r="K158" s="775">
        <v>1</v>
      </c>
      <c r="L158" s="761">
        <v>6</v>
      </c>
      <c r="M158" s="762">
        <v>1978.8600000000001</v>
      </c>
    </row>
    <row r="159" spans="1:13" ht="14.4" customHeight="1" x14ac:dyDescent="0.3">
      <c r="A159" s="756" t="s">
        <v>585</v>
      </c>
      <c r="B159" s="757" t="s">
        <v>1771</v>
      </c>
      <c r="C159" s="757" t="s">
        <v>1842</v>
      </c>
      <c r="D159" s="757" t="s">
        <v>1388</v>
      </c>
      <c r="E159" s="757" t="s">
        <v>1383</v>
      </c>
      <c r="F159" s="761"/>
      <c r="G159" s="761"/>
      <c r="H159" s="775">
        <v>0</v>
      </c>
      <c r="I159" s="761">
        <v>22</v>
      </c>
      <c r="J159" s="761">
        <v>3442.78</v>
      </c>
      <c r="K159" s="775">
        <v>1</v>
      </c>
      <c r="L159" s="761">
        <v>22</v>
      </c>
      <c r="M159" s="762">
        <v>3442.78</v>
      </c>
    </row>
    <row r="160" spans="1:13" ht="14.4" customHeight="1" x14ac:dyDescent="0.3">
      <c r="A160" s="756" t="s">
        <v>585</v>
      </c>
      <c r="B160" s="757" t="s">
        <v>1771</v>
      </c>
      <c r="C160" s="757" t="s">
        <v>1777</v>
      </c>
      <c r="D160" s="757" t="s">
        <v>1080</v>
      </c>
      <c r="E160" s="757" t="s">
        <v>1778</v>
      </c>
      <c r="F160" s="761"/>
      <c r="G160" s="761"/>
      <c r="H160" s="775">
        <v>0</v>
      </c>
      <c r="I160" s="761">
        <v>2</v>
      </c>
      <c r="J160" s="761">
        <v>223.9</v>
      </c>
      <c r="K160" s="775">
        <v>1</v>
      </c>
      <c r="L160" s="761">
        <v>2</v>
      </c>
      <c r="M160" s="762">
        <v>223.9</v>
      </c>
    </row>
    <row r="161" spans="1:13" ht="14.4" customHeight="1" x14ac:dyDescent="0.3">
      <c r="A161" s="756" t="s">
        <v>585</v>
      </c>
      <c r="B161" s="757" t="s">
        <v>1771</v>
      </c>
      <c r="C161" s="757" t="s">
        <v>1843</v>
      </c>
      <c r="D161" s="757" t="s">
        <v>1376</v>
      </c>
      <c r="E161" s="757" t="s">
        <v>1778</v>
      </c>
      <c r="F161" s="761"/>
      <c r="G161" s="761"/>
      <c r="H161" s="775">
        <v>0</v>
      </c>
      <c r="I161" s="761">
        <v>5</v>
      </c>
      <c r="J161" s="761">
        <v>559.75</v>
      </c>
      <c r="K161" s="775">
        <v>1</v>
      </c>
      <c r="L161" s="761">
        <v>5</v>
      </c>
      <c r="M161" s="762">
        <v>559.75</v>
      </c>
    </row>
    <row r="162" spans="1:13" ht="14.4" customHeight="1" x14ac:dyDescent="0.3">
      <c r="A162" s="756" t="s">
        <v>585</v>
      </c>
      <c r="B162" s="757" t="s">
        <v>1771</v>
      </c>
      <c r="C162" s="757" t="s">
        <v>1844</v>
      </c>
      <c r="D162" s="757" t="s">
        <v>1373</v>
      </c>
      <c r="E162" s="757" t="s">
        <v>1778</v>
      </c>
      <c r="F162" s="761"/>
      <c r="G162" s="761"/>
      <c r="H162" s="775">
        <v>0</v>
      </c>
      <c r="I162" s="761">
        <v>8</v>
      </c>
      <c r="J162" s="761">
        <v>895.6</v>
      </c>
      <c r="K162" s="775">
        <v>1</v>
      </c>
      <c r="L162" s="761">
        <v>8</v>
      </c>
      <c r="M162" s="762">
        <v>895.6</v>
      </c>
    </row>
    <row r="163" spans="1:13" ht="14.4" customHeight="1" x14ac:dyDescent="0.3">
      <c r="A163" s="756" t="s">
        <v>585</v>
      </c>
      <c r="B163" s="757" t="s">
        <v>1771</v>
      </c>
      <c r="C163" s="757" t="s">
        <v>1845</v>
      </c>
      <c r="D163" s="757" t="s">
        <v>1846</v>
      </c>
      <c r="E163" s="757" t="s">
        <v>1778</v>
      </c>
      <c r="F163" s="761"/>
      <c r="G163" s="761"/>
      <c r="H163" s="775">
        <v>0</v>
      </c>
      <c r="I163" s="761">
        <v>1</v>
      </c>
      <c r="J163" s="761">
        <v>111.95</v>
      </c>
      <c r="K163" s="775">
        <v>1</v>
      </c>
      <c r="L163" s="761">
        <v>1</v>
      </c>
      <c r="M163" s="762">
        <v>111.95</v>
      </c>
    </row>
    <row r="164" spans="1:13" ht="14.4" customHeight="1" x14ac:dyDescent="0.3">
      <c r="A164" s="756" t="s">
        <v>585</v>
      </c>
      <c r="B164" s="757" t="s">
        <v>1771</v>
      </c>
      <c r="C164" s="757" t="s">
        <v>1847</v>
      </c>
      <c r="D164" s="757" t="s">
        <v>1366</v>
      </c>
      <c r="E164" s="757" t="s">
        <v>1364</v>
      </c>
      <c r="F164" s="761"/>
      <c r="G164" s="761"/>
      <c r="H164" s="775">
        <v>0</v>
      </c>
      <c r="I164" s="761">
        <v>5</v>
      </c>
      <c r="J164" s="761">
        <v>818.34999999999991</v>
      </c>
      <c r="K164" s="775">
        <v>1</v>
      </c>
      <c r="L164" s="761">
        <v>5</v>
      </c>
      <c r="M164" s="762">
        <v>818.34999999999991</v>
      </c>
    </row>
    <row r="165" spans="1:13" ht="14.4" customHeight="1" x14ac:dyDescent="0.3">
      <c r="A165" s="756" t="s">
        <v>585</v>
      </c>
      <c r="B165" s="757" t="s">
        <v>1771</v>
      </c>
      <c r="C165" s="757" t="s">
        <v>1848</v>
      </c>
      <c r="D165" s="757" t="s">
        <v>1379</v>
      </c>
      <c r="E165" s="757" t="s">
        <v>1364</v>
      </c>
      <c r="F165" s="761"/>
      <c r="G165" s="761"/>
      <c r="H165" s="775">
        <v>0</v>
      </c>
      <c r="I165" s="761">
        <v>2</v>
      </c>
      <c r="J165" s="761">
        <v>245.38000000000002</v>
      </c>
      <c r="K165" s="775">
        <v>1</v>
      </c>
      <c r="L165" s="761">
        <v>2</v>
      </c>
      <c r="M165" s="762">
        <v>245.38000000000002</v>
      </c>
    </row>
    <row r="166" spans="1:13" ht="14.4" customHeight="1" x14ac:dyDescent="0.3">
      <c r="A166" s="756" t="s">
        <v>585</v>
      </c>
      <c r="B166" s="757" t="s">
        <v>1771</v>
      </c>
      <c r="C166" s="757" t="s">
        <v>1849</v>
      </c>
      <c r="D166" s="757" t="s">
        <v>1850</v>
      </c>
      <c r="E166" s="757" t="s">
        <v>1371</v>
      </c>
      <c r="F166" s="761"/>
      <c r="G166" s="761"/>
      <c r="H166" s="775">
        <v>0</v>
      </c>
      <c r="I166" s="761">
        <v>10</v>
      </c>
      <c r="J166" s="761">
        <v>1792.6</v>
      </c>
      <c r="K166" s="775">
        <v>1</v>
      </c>
      <c r="L166" s="761">
        <v>10</v>
      </c>
      <c r="M166" s="762">
        <v>1792.6</v>
      </c>
    </row>
    <row r="167" spans="1:13" ht="14.4" customHeight="1" x14ac:dyDescent="0.3">
      <c r="A167" s="756" t="s">
        <v>585</v>
      </c>
      <c r="B167" s="757" t="s">
        <v>1771</v>
      </c>
      <c r="C167" s="757" t="s">
        <v>1851</v>
      </c>
      <c r="D167" s="757" t="s">
        <v>1380</v>
      </c>
      <c r="E167" s="757" t="s">
        <v>1364</v>
      </c>
      <c r="F167" s="761"/>
      <c r="G167" s="761"/>
      <c r="H167" s="775">
        <v>0</v>
      </c>
      <c r="I167" s="761">
        <v>4</v>
      </c>
      <c r="J167" s="761">
        <v>519.88</v>
      </c>
      <c r="K167" s="775">
        <v>1</v>
      </c>
      <c r="L167" s="761">
        <v>4</v>
      </c>
      <c r="M167" s="762">
        <v>519.88</v>
      </c>
    </row>
    <row r="168" spans="1:13" ht="14.4" customHeight="1" x14ac:dyDescent="0.3">
      <c r="A168" s="756" t="s">
        <v>585</v>
      </c>
      <c r="B168" s="757" t="s">
        <v>1771</v>
      </c>
      <c r="C168" s="757" t="s">
        <v>1852</v>
      </c>
      <c r="D168" s="757" t="s">
        <v>1381</v>
      </c>
      <c r="E168" s="757" t="s">
        <v>1364</v>
      </c>
      <c r="F168" s="761"/>
      <c r="G168" s="761"/>
      <c r="H168" s="775">
        <v>0</v>
      </c>
      <c r="I168" s="761">
        <v>2</v>
      </c>
      <c r="J168" s="761">
        <v>259.94</v>
      </c>
      <c r="K168" s="775">
        <v>1</v>
      </c>
      <c r="L168" s="761">
        <v>2</v>
      </c>
      <c r="M168" s="762">
        <v>259.94</v>
      </c>
    </row>
    <row r="169" spans="1:13" ht="14.4" customHeight="1" x14ac:dyDescent="0.3">
      <c r="A169" s="756" t="s">
        <v>585</v>
      </c>
      <c r="B169" s="757" t="s">
        <v>1771</v>
      </c>
      <c r="C169" s="757" t="s">
        <v>1853</v>
      </c>
      <c r="D169" s="757" t="s">
        <v>1378</v>
      </c>
      <c r="E169" s="757" t="s">
        <v>1364</v>
      </c>
      <c r="F169" s="761"/>
      <c r="G169" s="761"/>
      <c r="H169" s="775">
        <v>0</v>
      </c>
      <c r="I169" s="761">
        <v>5</v>
      </c>
      <c r="J169" s="761">
        <v>649.85040726506827</v>
      </c>
      <c r="K169" s="775">
        <v>1</v>
      </c>
      <c r="L169" s="761">
        <v>5</v>
      </c>
      <c r="M169" s="762">
        <v>649.85040726506827</v>
      </c>
    </row>
    <row r="170" spans="1:13" ht="14.4" customHeight="1" x14ac:dyDescent="0.3">
      <c r="A170" s="756" t="s">
        <v>585</v>
      </c>
      <c r="B170" s="757" t="s">
        <v>1771</v>
      </c>
      <c r="C170" s="757" t="s">
        <v>1854</v>
      </c>
      <c r="D170" s="757" t="s">
        <v>1377</v>
      </c>
      <c r="E170" s="757" t="s">
        <v>1364</v>
      </c>
      <c r="F170" s="761"/>
      <c r="G170" s="761"/>
      <c r="H170" s="775">
        <v>0</v>
      </c>
      <c r="I170" s="761">
        <v>6</v>
      </c>
      <c r="J170" s="761">
        <v>779.82033445382854</v>
      </c>
      <c r="K170" s="775">
        <v>1</v>
      </c>
      <c r="L170" s="761">
        <v>6</v>
      </c>
      <c r="M170" s="762">
        <v>779.82033445382854</v>
      </c>
    </row>
    <row r="171" spans="1:13" ht="14.4" customHeight="1" x14ac:dyDescent="0.3">
      <c r="A171" s="756" t="s">
        <v>585</v>
      </c>
      <c r="B171" s="757" t="s">
        <v>1771</v>
      </c>
      <c r="C171" s="757" t="s">
        <v>1855</v>
      </c>
      <c r="D171" s="757" t="s">
        <v>1372</v>
      </c>
      <c r="E171" s="757" t="s">
        <v>1079</v>
      </c>
      <c r="F171" s="761"/>
      <c r="G171" s="761"/>
      <c r="H171" s="775">
        <v>0</v>
      </c>
      <c r="I171" s="761">
        <v>1</v>
      </c>
      <c r="J171" s="761">
        <v>135.6</v>
      </c>
      <c r="K171" s="775">
        <v>1</v>
      </c>
      <c r="L171" s="761">
        <v>1</v>
      </c>
      <c r="M171" s="762">
        <v>135.6</v>
      </c>
    </row>
    <row r="172" spans="1:13" ht="14.4" customHeight="1" x14ac:dyDescent="0.3">
      <c r="A172" s="756" t="s">
        <v>588</v>
      </c>
      <c r="B172" s="757" t="s">
        <v>1577</v>
      </c>
      <c r="C172" s="757" t="s">
        <v>1578</v>
      </c>
      <c r="D172" s="757" t="s">
        <v>695</v>
      </c>
      <c r="E172" s="757" t="s">
        <v>1579</v>
      </c>
      <c r="F172" s="761"/>
      <c r="G172" s="761"/>
      <c r="H172" s="775">
        <v>0</v>
      </c>
      <c r="I172" s="761">
        <v>3</v>
      </c>
      <c r="J172" s="761">
        <v>387.9899999999999</v>
      </c>
      <c r="K172" s="775">
        <v>1</v>
      </c>
      <c r="L172" s="761">
        <v>3</v>
      </c>
      <c r="M172" s="762">
        <v>387.9899999999999</v>
      </c>
    </row>
    <row r="173" spans="1:13" ht="14.4" customHeight="1" x14ac:dyDescent="0.3">
      <c r="A173" s="756" t="s">
        <v>588</v>
      </c>
      <c r="B173" s="757" t="s">
        <v>1645</v>
      </c>
      <c r="C173" s="757" t="s">
        <v>1788</v>
      </c>
      <c r="D173" s="757" t="s">
        <v>974</v>
      </c>
      <c r="E173" s="757" t="s">
        <v>1789</v>
      </c>
      <c r="F173" s="761"/>
      <c r="G173" s="761"/>
      <c r="H173" s="775">
        <v>0</v>
      </c>
      <c r="I173" s="761">
        <v>9</v>
      </c>
      <c r="J173" s="761">
        <v>1545.03</v>
      </c>
      <c r="K173" s="775">
        <v>1</v>
      </c>
      <c r="L173" s="761">
        <v>9</v>
      </c>
      <c r="M173" s="762">
        <v>1545.03</v>
      </c>
    </row>
    <row r="174" spans="1:13" ht="14.4" customHeight="1" x14ac:dyDescent="0.3">
      <c r="A174" s="756" t="s">
        <v>588</v>
      </c>
      <c r="B174" s="757" t="s">
        <v>1809</v>
      </c>
      <c r="C174" s="757" t="s">
        <v>1810</v>
      </c>
      <c r="D174" s="757" t="s">
        <v>1339</v>
      </c>
      <c r="E174" s="757" t="s">
        <v>1811</v>
      </c>
      <c r="F174" s="761"/>
      <c r="G174" s="761"/>
      <c r="H174" s="775">
        <v>0</v>
      </c>
      <c r="I174" s="761">
        <v>5</v>
      </c>
      <c r="J174" s="761">
        <v>1526.5502010563725</v>
      </c>
      <c r="K174" s="775">
        <v>1</v>
      </c>
      <c r="L174" s="761">
        <v>5</v>
      </c>
      <c r="M174" s="762">
        <v>1526.5502010563725</v>
      </c>
    </row>
    <row r="175" spans="1:13" ht="14.4" customHeight="1" x14ac:dyDescent="0.3">
      <c r="A175" s="756" t="s">
        <v>588</v>
      </c>
      <c r="B175" s="757" t="s">
        <v>1812</v>
      </c>
      <c r="C175" s="757" t="s">
        <v>1813</v>
      </c>
      <c r="D175" s="757" t="s">
        <v>1814</v>
      </c>
      <c r="E175" s="757" t="s">
        <v>1815</v>
      </c>
      <c r="F175" s="761"/>
      <c r="G175" s="761"/>
      <c r="H175" s="775">
        <v>0</v>
      </c>
      <c r="I175" s="761">
        <v>12</v>
      </c>
      <c r="J175" s="761">
        <v>24393.599999999999</v>
      </c>
      <c r="K175" s="775">
        <v>1</v>
      </c>
      <c r="L175" s="761">
        <v>12</v>
      </c>
      <c r="M175" s="762">
        <v>24393.599999999999</v>
      </c>
    </row>
    <row r="176" spans="1:13" ht="14.4" customHeight="1" x14ac:dyDescent="0.3">
      <c r="A176" s="756" t="s">
        <v>588</v>
      </c>
      <c r="B176" s="757" t="s">
        <v>1816</v>
      </c>
      <c r="C176" s="757" t="s">
        <v>1817</v>
      </c>
      <c r="D176" s="757" t="s">
        <v>1818</v>
      </c>
      <c r="E176" s="757" t="s">
        <v>1819</v>
      </c>
      <c r="F176" s="761"/>
      <c r="G176" s="761"/>
      <c r="H176" s="775">
        <v>0</v>
      </c>
      <c r="I176" s="761">
        <v>4</v>
      </c>
      <c r="J176" s="761">
        <v>1828.5599999999988</v>
      </c>
      <c r="K176" s="775">
        <v>1</v>
      </c>
      <c r="L176" s="761">
        <v>4</v>
      </c>
      <c r="M176" s="762">
        <v>1828.5599999999988</v>
      </c>
    </row>
    <row r="177" spans="1:13" ht="14.4" customHeight="1" x14ac:dyDescent="0.3">
      <c r="A177" s="756" t="s">
        <v>588</v>
      </c>
      <c r="B177" s="757" t="s">
        <v>1820</v>
      </c>
      <c r="C177" s="757" t="s">
        <v>1821</v>
      </c>
      <c r="D177" s="757" t="s">
        <v>1822</v>
      </c>
      <c r="E177" s="757" t="s">
        <v>1823</v>
      </c>
      <c r="F177" s="761"/>
      <c r="G177" s="761"/>
      <c r="H177" s="775">
        <v>0</v>
      </c>
      <c r="I177" s="761">
        <v>66</v>
      </c>
      <c r="J177" s="761">
        <v>45236.400979042155</v>
      </c>
      <c r="K177" s="775">
        <v>1</v>
      </c>
      <c r="L177" s="761">
        <v>66</v>
      </c>
      <c r="M177" s="762">
        <v>45236.400979042155</v>
      </c>
    </row>
    <row r="178" spans="1:13" ht="14.4" customHeight="1" x14ac:dyDescent="0.3">
      <c r="A178" s="756" t="s">
        <v>588</v>
      </c>
      <c r="B178" s="757" t="s">
        <v>1820</v>
      </c>
      <c r="C178" s="757" t="s">
        <v>1824</v>
      </c>
      <c r="D178" s="757" t="s">
        <v>1822</v>
      </c>
      <c r="E178" s="757" t="s">
        <v>1825</v>
      </c>
      <c r="F178" s="761"/>
      <c r="G178" s="761"/>
      <c r="H178" s="775">
        <v>0</v>
      </c>
      <c r="I178" s="761">
        <v>28</v>
      </c>
      <c r="J178" s="761">
        <v>4137.28</v>
      </c>
      <c r="K178" s="775">
        <v>1</v>
      </c>
      <c r="L178" s="761">
        <v>28</v>
      </c>
      <c r="M178" s="762">
        <v>4137.28</v>
      </c>
    </row>
    <row r="179" spans="1:13" ht="14.4" customHeight="1" x14ac:dyDescent="0.3">
      <c r="A179" s="756" t="s">
        <v>588</v>
      </c>
      <c r="B179" s="757" t="s">
        <v>1740</v>
      </c>
      <c r="C179" s="757" t="s">
        <v>1741</v>
      </c>
      <c r="D179" s="757" t="s">
        <v>1742</v>
      </c>
      <c r="E179" s="757" t="s">
        <v>1743</v>
      </c>
      <c r="F179" s="761"/>
      <c r="G179" s="761"/>
      <c r="H179" s="775">
        <v>0</v>
      </c>
      <c r="I179" s="761">
        <v>12</v>
      </c>
      <c r="J179" s="761">
        <v>807.8399999999998</v>
      </c>
      <c r="K179" s="775">
        <v>1</v>
      </c>
      <c r="L179" s="761">
        <v>12</v>
      </c>
      <c r="M179" s="762">
        <v>807.8399999999998</v>
      </c>
    </row>
    <row r="180" spans="1:13" ht="14.4" customHeight="1" thickBot="1" x14ac:dyDescent="0.35">
      <c r="A180" s="763" t="s">
        <v>588</v>
      </c>
      <c r="B180" s="764" t="s">
        <v>1740</v>
      </c>
      <c r="C180" s="764" t="s">
        <v>1826</v>
      </c>
      <c r="D180" s="764" t="s">
        <v>1742</v>
      </c>
      <c r="E180" s="764" t="s">
        <v>1827</v>
      </c>
      <c r="F180" s="768"/>
      <c r="G180" s="768"/>
      <c r="H180" s="776">
        <v>0</v>
      </c>
      <c r="I180" s="768">
        <v>20</v>
      </c>
      <c r="J180" s="768">
        <v>1907.400527305279</v>
      </c>
      <c r="K180" s="776">
        <v>1</v>
      </c>
      <c r="L180" s="768">
        <v>20</v>
      </c>
      <c r="M180" s="769">
        <v>1907.400527305279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4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94" t="s">
        <v>257</v>
      </c>
      <c r="B1" s="594"/>
      <c r="C1" s="594"/>
      <c r="D1" s="594"/>
      <c r="E1" s="594"/>
      <c r="F1" s="556"/>
      <c r="G1" s="556"/>
      <c r="H1" s="556"/>
      <c r="I1" s="556"/>
      <c r="J1" s="587"/>
      <c r="K1" s="587"/>
      <c r="L1" s="587"/>
      <c r="M1" s="587"/>
      <c r="N1" s="587"/>
      <c r="O1" s="587"/>
      <c r="P1" s="587"/>
      <c r="Q1" s="587"/>
    </row>
    <row r="2" spans="1:17" ht="14.4" customHeight="1" thickBot="1" x14ac:dyDescent="0.35">
      <c r="A2" s="374" t="s">
        <v>325</v>
      </c>
      <c r="B2" s="336"/>
      <c r="C2" s="336"/>
      <c r="D2" s="336"/>
      <c r="E2" s="336"/>
    </row>
    <row r="3" spans="1:17" ht="14.4" customHeight="1" thickBot="1" x14ac:dyDescent="0.35">
      <c r="A3" s="453" t="s">
        <v>3</v>
      </c>
      <c r="B3" s="457">
        <f>SUM(B6:B1048576)</f>
        <v>2572</v>
      </c>
      <c r="C3" s="458">
        <f>SUM(C6:C1048576)</f>
        <v>710</v>
      </c>
      <c r="D3" s="458">
        <f>SUM(D6:D1048576)</f>
        <v>446</v>
      </c>
      <c r="E3" s="459">
        <f>SUM(E6:E1048576)</f>
        <v>0</v>
      </c>
      <c r="F3" s="456">
        <f>IF(SUM($B3:$E3)=0,"",B3/SUM($B3:$E3))</f>
        <v>0.68991416309012876</v>
      </c>
      <c r="G3" s="454">
        <f t="shared" ref="G3:I3" si="0">IF(SUM($B3:$E3)=0,"",C3/SUM($B3:$E3))</f>
        <v>0.19045064377682402</v>
      </c>
      <c r="H3" s="454">
        <f t="shared" si="0"/>
        <v>0.11963519313304721</v>
      </c>
      <c r="I3" s="455">
        <f t="shared" si="0"/>
        <v>0</v>
      </c>
      <c r="J3" s="458">
        <f>SUM(J6:J1048576)</f>
        <v>258</v>
      </c>
      <c r="K3" s="458">
        <f>SUM(K6:K1048576)</f>
        <v>343</v>
      </c>
      <c r="L3" s="458">
        <f>SUM(L6:L1048576)</f>
        <v>446</v>
      </c>
      <c r="M3" s="459">
        <f>SUM(M6:M1048576)</f>
        <v>0</v>
      </c>
      <c r="N3" s="456">
        <f>IF(SUM($J3:$M3)=0,"",J3/SUM($J3:$M3))</f>
        <v>0.24641833810888253</v>
      </c>
      <c r="O3" s="454">
        <f t="shared" ref="O3:Q3" si="1">IF(SUM($J3:$M3)=0,"",K3/SUM($J3:$M3))</f>
        <v>0.32760267430754536</v>
      </c>
      <c r="P3" s="454">
        <f t="shared" si="1"/>
        <v>0.42597898758357211</v>
      </c>
      <c r="Q3" s="455">
        <f t="shared" si="1"/>
        <v>0</v>
      </c>
    </row>
    <row r="4" spans="1:17" ht="14.4" customHeight="1" thickBot="1" x14ac:dyDescent="0.35">
      <c r="A4" s="452"/>
      <c r="B4" s="607" t="s">
        <v>259</v>
      </c>
      <c r="C4" s="608"/>
      <c r="D4" s="608"/>
      <c r="E4" s="609"/>
      <c r="F4" s="604" t="s">
        <v>264</v>
      </c>
      <c r="G4" s="605"/>
      <c r="H4" s="605"/>
      <c r="I4" s="606"/>
      <c r="J4" s="607" t="s">
        <v>265</v>
      </c>
      <c r="K4" s="608"/>
      <c r="L4" s="608"/>
      <c r="M4" s="609"/>
      <c r="N4" s="604" t="s">
        <v>266</v>
      </c>
      <c r="O4" s="605"/>
      <c r="P4" s="605"/>
      <c r="Q4" s="606"/>
    </row>
    <row r="5" spans="1:17" ht="14.4" customHeight="1" thickBot="1" x14ac:dyDescent="0.35">
      <c r="A5" s="791" t="s">
        <v>258</v>
      </c>
      <c r="B5" s="792" t="s">
        <v>260</v>
      </c>
      <c r="C5" s="792" t="s">
        <v>261</v>
      </c>
      <c r="D5" s="792" t="s">
        <v>262</v>
      </c>
      <c r="E5" s="793" t="s">
        <v>263</v>
      </c>
      <c r="F5" s="794" t="s">
        <v>260</v>
      </c>
      <c r="G5" s="795" t="s">
        <v>261</v>
      </c>
      <c r="H5" s="795" t="s">
        <v>262</v>
      </c>
      <c r="I5" s="796" t="s">
        <v>263</v>
      </c>
      <c r="J5" s="792" t="s">
        <v>260</v>
      </c>
      <c r="K5" s="792" t="s">
        <v>261</v>
      </c>
      <c r="L5" s="792" t="s">
        <v>262</v>
      </c>
      <c r="M5" s="793" t="s">
        <v>263</v>
      </c>
      <c r="N5" s="794" t="s">
        <v>260</v>
      </c>
      <c r="O5" s="795" t="s">
        <v>261</v>
      </c>
      <c r="P5" s="795" t="s">
        <v>262</v>
      </c>
      <c r="Q5" s="796" t="s">
        <v>263</v>
      </c>
    </row>
    <row r="6" spans="1:17" ht="14.4" customHeight="1" x14ac:dyDescent="0.3">
      <c r="A6" s="800" t="s">
        <v>1857</v>
      </c>
      <c r="B6" s="806"/>
      <c r="C6" s="754"/>
      <c r="D6" s="754"/>
      <c r="E6" s="755"/>
      <c r="F6" s="803"/>
      <c r="G6" s="774"/>
      <c r="H6" s="774"/>
      <c r="I6" s="809"/>
      <c r="J6" s="806"/>
      <c r="K6" s="754"/>
      <c r="L6" s="754"/>
      <c r="M6" s="755"/>
      <c r="N6" s="803"/>
      <c r="O6" s="774"/>
      <c r="P6" s="774"/>
      <c r="Q6" s="797"/>
    </row>
    <row r="7" spans="1:17" ht="14.4" customHeight="1" x14ac:dyDescent="0.3">
      <c r="A7" s="801" t="s">
        <v>1858</v>
      </c>
      <c r="B7" s="807">
        <v>673</v>
      </c>
      <c r="C7" s="761">
        <v>539</v>
      </c>
      <c r="D7" s="761">
        <v>246</v>
      </c>
      <c r="E7" s="762"/>
      <c r="F7" s="804">
        <v>0.4615912208504801</v>
      </c>
      <c r="G7" s="775">
        <v>0.36968449931412894</v>
      </c>
      <c r="H7" s="775">
        <v>0.16872427983539096</v>
      </c>
      <c r="I7" s="810">
        <v>0</v>
      </c>
      <c r="J7" s="807">
        <v>72</v>
      </c>
      <c r="K7" s="761">
        <v>241</v>
      </c>
      <c r="L7" s="761">
        <v>246</v>
      </c>
      <c r="M7" s="762"/>
      <c r="N7" s="804">
        <v>0.12880143112701253</v>
      </c>
      <c r="O7" s="775">
        <v>0.43112701252236135</v>
      </c>
      <c r="P7" s="775">
        <v>0.44007155635062611</v>
      </c>
      <c r="Q7" s="798">
        <v>0</v>
      </c>
    </row>
    <row r="8" spans="1:17" ht="14.4" customHeight="1" x14ac:dyDescent="0.3">
      <c r="A8" s="801" t="s">
        <v>1859</v>
      </c>
      <c r="B8" s="807">
        <v>15</v>
      </c>
      <c r="C8" s="761"/>
      <c r="D8" s="761"/>
      <c r="E8" s="762"/>
      <c r="F8" s="804">
        <v>1</v>
      </c>
      <c r="G8" s="775">
        <v>0</v>
      </c>
      <c r="H8" s="775">
        <v>0</v>
      </c>
      <c r="I8" s="810">
        <v>0</v>
      </c>
      <c r="J8" s="807">
        <v>6</v>
      </c>
      <c r="K8" s="761"/>
      <c r="L8" s="761"/>
      <c r="M8" s="762"/>
      <c r="N8" s="804">
        <v>1</v>
      </c>
      <c r="O8" s="775">
        <v>0</v>
      </c>
      <c r="P8" s="775">
        <v>0</v>
      </c>
      <c r="Q8" s="798">
        <v>0</v>
      </c>
    </row>
    <row r="9" spans="1:17" ht="14.4" customHeight="1" x14ac:dyDescent="0.3">
      <c r="A9" s="801" t="s">
        <v>1860</v>
      </c>
      <c r="B9" s="807">
        <v>1269</v>
      </c>
      <c r="C9" s="761">
        <v>133</v>
      </c>
      <c r="D9" s="761">
        <v>200</v>
      </c>
      <c r="E9" s="762"/>
      <c r="F9" s="804">
        <v>0.7921348314606742</v>
      </c>
      <c r="G9" s="775">
        <v>8.3021223470661668E-2</v>
      </c>
      <c r="H9" s="775">
        <v>0.12484394506866417</v>
      </c>
      <c r="I9" s="810">
        <v>0</v>
      </c>
      <c r="J9" s="807">
        <v>86</v>
      </c>
      <c r="K9" s="761">
        <v>77</v>
      </c>
      <c r="L9" s="761">
        <v>200</v>
      </c>
      <c r="M9" s="762"/>
      <c r="N9" s="804">
        <v>0.23691460055096419</v>
      </c>
      <c r="O9" s="775">
        <v>0.21212121212121213</v>
      </c>
      <c r="P9" s="775">
        <v>0.55096418732782371</v>
      </c>
      <c r="Q9" s="798">
        <v>0</v>
      </c>
    </row>
    <row r="10" spans="1:17" ht="14.4" customHeight="1" thickBot="1" x14ac:dyDescent="0.35">
      <c r="A10" s="802" t="s">
        <v>1861</v>
      </c>
      <c r="B10" s="808">
        <v>615</v>
      </c>
      <c r="C10" s="768">
        <v>38</v>
      </c>
      <c r="D10" s="768"/>
      <c r="E10" s="769"/>
      <c r="F10" s="805">
        <v>0.94180704441041352</v>
      </c>
      <c r="G10" s="776">
        <v>5.8192955589586523E-2</v>
      </c>
      <c r="H10" s="776">
        <v>0</v>
      </c>
      <c r="I10" s="811">
        <v>0</v>
      </c>
      <c r="J10" s="808">
        <v>94</v>
      </c>
      <c r="K10" s="768">
        <v>25</v>
      </c>
      <c r="L10" s="768"/>
      <c r="M10" s="769"/>
      <c r="N10" s="805">
        <v>0.78991596638655459</v>
      </c>
      <c r="O10" s="776">
        <v>0.21008403361344538</v>
      </c>
      <c r="P10" s="776">
        <v>0</v>
      </c>
      <c r="Q10" s="79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94" t="s">
        <v>177</v>
      </c>
      <c r="B1" s="594"/>
      <c r="C1" s="594"/>
      <c r="D1" s="594"/>
      <c r="E1" s="594"/>
      <c r="F1" s="594"/>
      <c r="G1" s="594"/>
      <c r="H1" s="594"/>
      <c r="I1" s="556"/>
      <c r="J1" s="556"/>
      <c r="K1" s="556"/>
      <c r="L1" s="556"/>
    </row>
    <row r="2" spans="1:14" ht="14.4" customHeight="1" thickBot="1" x14ac:dyDescent="0.35">
      <c r="A2" s="374" t="s">
        <v>325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611" t="s">
        <v>15</v>
      </c>
      <c r="D3" s="610"/>
      <c r="E3" s="610" t="s">
        <v>16</v>
      </c>
      <c r="F3" s="610"/>
      <c r="G3" s="610"/>
      <c r="H3" s="610"/>
      <c r="I3" s="610" t="s">
        <v>190</v>
      </c>
      <c r="J3" s="610"/>
      <c r="K3" s="610"/>
      <c r="L3" s="612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38">
        <v>50</v>
      </c>
      <c r="B5" s="739" t="s">
        <v>1862</v>
      </c>
      <c r="C5" s="742">
        <v>568301.8899999999</v>
      </c>
      <c r="D5" s="742">
        <v>1297</v>
      </c>
      <c r="E5" s="742">
        <v>289071.8000000001</v>
      </c>
      <c r="F5" s="812">
        <v>0.50865887495112883</v>
      </c>
      <c r="G5" s="742">
        <v>596</v>
      </c>
      <c r="H5" s="812">
        <v>0.45952197378565923</v>
      </c>
      <c r="I5" s="742">
        <v>279230.08999999985</v>
      </c>
      <c r="J5" s="812">
        <v>0.49134112504887129</v>
      </c>
      <c r="K5" s="742">
        <v>701</v>
      </c>
      <c r="L5" s="812">
        <v>0.54047802621434082</v>
      </c>
      <c r="M5" s="742" t="s">
        <v>74</v>
      </c>
      <c r="N5" s="270"/>
    </row>
    <row r="6" spans="1:14" ht="14.4" customHeight="1" x14ac:dyDescent="0.3">
      <c r="A6" s="738">
        <v>50</v>
      </c>
      <c r="B6" s="739" t="s">
        <v>1863</v>
      </c>
      <c r="C6" s="742">
        <v>514817.76999999996</v>
      </c>
      <c r="D6" s="742">
        <v>1046</v>
      </c>
      <c r="E6" s="742">
        <v>237378.16000000009</v>
      </c>
      <c r="F6" s="812">
        <v>0.4610916208273077</v>
      </c>
      <c r="G6" s="742">
        <v>351</v>
      </c>
      <c r="H6" s="812">
        <v>0.33556405353728491</v>
      </c>
      <c r="I6" s="742">
        <v>277439.60999999987</v>
      </c>
      <c r="J6" s="812">
        <v>0.5389083791726923</v>
      </c>
      <c r="K6" s="742">
        <v>695</v>
      </c>
      <c r="L6" s="812">
        <v>0.66443594646271509</v>
      </c>
      <c r="M6" s="742" t="s">
        <v>1</v>
      </c>
      <c r="N6" s="270"/>
    </row>
    <row r="7" spans="1:14" ht="14.4" customHeight="1" x14ac:dyDescent="0.3">
      <c r="A7" s="738">
        <v>50</v>
      </c>
      <c r="B7" s="739" t="s">
        <v>1864</v>
      </c>
      <c r="C7" s="742">
        <v>53484.119999999995</v>
      </c>
      <c r="D7" s="742">
        <v>251</v>
      </c>
      <c r="E7" s="742">
        <v>51693.639999999992</v>
      </c>
      <c r="F7" s="812">
        <v>0.96652314743142442</v>
      </c>
      <c r="G7" s="742">
        <v>245</v>
      </c>
      <c r="H7" s="812">
        <v>0.9760956175298805</v>
      </c>
      <c r="I7" s="742">
        <v>1790.48</v>
      </c>
      <c r="J7" s="812">
        <v>3.3476852568575501E-2</v>
      </c>
      <c r="K7" s="742">
        <v>6</v>
      </c>
      <c r="L7" s="812">
        <v>2.3904382470119521E-2</v>
      </c>
      <c r="M7" s="742" t="s">
        <v>1</v>
      </c>
      <c r="N7" s="270"/>
    </row>
    <row r="8" spans="1:14" ht="14.4" customHeight="1" x14ac:dyDescent="0.3">
      <c r="A8" s="738" t="s">
        <v>564</v>
      </c>
      <c r="B8" s="739" t="s">
        <v>3</v>
      </c>
      <c r="C8" s="742">
        <v>568301.8899999999</v>
      </c>
      <c r="D8" s="742">
        <v>1297</v>
      </c>
      <c r="E8" s="742">
        <v>289071.8000000001</v>
      </c>
      <c r="F8" s="812">
        <v>0.50865887495112883</v>
      </c>
      <c r="G8" s="742">
        <v>596</v>
      </c>
      <c r="H8" s="812">
        <v>0.45952197378565923</v>
      </c>
      <c r="I8" s="742">
        <v>279230.08999999985</v>
      </c>
      <c r="J8" s="812">
        <v>0.49134112504887129</v>
      </c>
      <c r="K8" s="742">
        <v>701</v>
      </c>
      <c r="L8" s="812">
        <v>0.54047802621434082</v>
      </c>
      <c r="M8" s="742" t="s">
        <v>576</v>
      </c>
      <c r="N8" s="270"/>
    </row>
    <row r="10" spans="1:14" ht="14.4" customHeight="1" x14ac:dyDescent="0.3">
      <c r="A10" s="738">
        <v>50</v>
      </c>
      <c r="B10" s="739" t="s">
        <v>1862</v>
      </c>
      <c r="C10" s="742" t="s">
        <v>566</v>
      </c>
      <c r="D10" s="742" t="s">
        <v>566</v>
      </c>
      <c r="E10" s="742" t="s">
        <v>566</v>
      </c>
      <c r="F10" s="812" t="s">
        <v>566</v>
      </c>
      <c r="G10" s="742" t="s">
        <v>566</v>
      </c>
      <c r="H10" s="812" t="s">
        <v>566</v>
      </c>
      <c r="I10" s="742" t="s">
        <v>566</v>
      </c>
      <c r="J10" s="812" t="s">
        <v>566</v>
      </c>
      <c r="K10" s="742" t="s">
        <v>566</v>
      </c>
      <c r="L10" s="812" t="s">
        <v>566</v>
      </c>
      <c r="M10" s="742" t="s">
        <v>74</v>
      </c>
      <c r="N10" s="270"/>
    </row>
    <row r="11" spans="1:14" ht="14.4" customHeight="1" x14ac:dyDescent="0.3">
      <c r="A11" s="738" t="s">
        <v>1865</v>
      </c>
      <c r="B11" s="739" t="s">
        <v>1863</v>
      </c>
      <c r="C11" s="742">
        <v>130822.32999999997</v>
      </c>
      <c r="D11" s="742">
        <v>511</v>
      </c>
      <c r="E11" s="742">
        <v>24488.410000000003</v>
      </c>
      <c r="F11" s="812">
        <v>0.18718830340355511</v>
      </c>
      <c r="G11" s="742">
        <v>104</v>
      </c>
      <c r="H11" s="812">
        <v>0.20352250489236789</v>
      </c>
      <c r="I11" s="742">
        <v>106333.91999999997</v>
      </c>
      <c r="J11" s="812">
        <v>0.81281169659644492</v>
      </c>
      <c r="K11" s="742">
        <v>407</v>
      </c>
      <c r="L11" s="812">
        <v>0.79647749510763211</v>
      </c>
      <c r="M11" s="742" t="s">
        <v>1</v>
      </c>
      <c r="N11" s="270"/>
    </row>
    <row r="12" spans="1:14" ht="14.4" customHeight="1" x14ac:dyDescent="0.3">
      <c r="A12" s="738" t="s">
        <v>1865</v>
      </c>
      <c r="B12" s="739" t="s">
        <v>1866</v>
      </c>
      <c r="C12" s="742">
        <v>130822.32999999997</v>
      </c>
      <c r="D12" s="742">
        <v>511</v>
      </c>
      <c r="E12" s="742">
        <v>24488.410000000003</v>
      </c>
      <c r="F12" s="812">
        <v>0.18718830340355511</v>
      </c>
      <c r="G12" s="742">
        <v>104</v>
      </c>
      <c r="H12" s="812">
        <v>0.20352250489236789</v>
      </c>
      <c r="I12" s="742">
        <v>106333.91999999997</v>
      </c>
      <c r="J12" s="812">
        <v>0.81281169659644492</v>
      </c>
      <c r="K12" s="742">
        <v>407</v>
      </c>
      <c r="L12" s="812">
        <v>0.79647749510763211</v>
      </c>
      <c r="M12" s="742" t="s">
        <v>580</v>
      </c>
      <c r="N12" s="270"/>
    </row>
    <row r="13" spans="1:14" ht="14.4" customHeight="1" x14ac:dyDescent="0.3">
      <c r="A13" s="738" t="s">
        <v>566</v>
      </c>
      <c r="B13" s="739" t="s">
        <v>566</v>
      </c>
      <c r="C13" s="742" t="s">
        <v>566</v>
      </c>
      <c r="D13" s="742" t="s">
        <v>566</v>
      </c>
      <c r="E13" s="742" t="s">
        <v>566</v>
      </c>
      <c r="F13" s="812" t="s">
        <v>566</v>
      </c>
      <c r="G13" s="742" t="s">
        <v>566</v>
      </c>
      <c r="H13" s="812" t="s">
        <v>566</v>
      </c>
      <c r="I13" s="742" t="s">
        <v>566</v>
      </c>
      <c r="J13" s="812" t="s">
        <v>566</v>
      </c>
      <c r="K13" s="742" t="s">
        <v>566</v>
      </c>
      <c r="L13" s="812" t="s">
        <v>566</v>
      </c>
      <c r="M13" s="742" t="s">
        <v>581</v>
      </c>
      <c r="N13" s="270"/>
    </row>
    <row r="14" spans="1:14" ht="14.4" customHeight="1" x14ac:dyDescent="0.3">
      <c r="A14" s="738" t="s">
        <v>1867</v>
      </c>
      <c r="B14" s="739" t="s">
        <v>1863</v>
      </c>
      <c r="C14" s="742">
        <v>383995.44000000018</v>
      </c>
      <c r="D14" s="742">
        <v>535</v>
      </c>
      <c r="E14" s="742">
        <v>212889.75000000006</v>
      </c>
      <c r="F14" s="812">
        <v>0.55440697420781859</v>
      </c>
      <c r="G14" s="742">
        <v>247</v>
      </c>
      <c r="H14" s="812">
        <v>0.46168224299065419</v>
      </c>
      <c r="I14" s="742">
        <v>171105.69000000012</v>
      </c>
      <c r="J14" s="812">
        <v>0.44559302579218141</v>
      </c>
      <c r="K14" s="742">
        <v>288</v>
      </c>
      <c r="L14" s="812">
        <v>0.53831775700934581</v>
      </c>
      <c r="M14" s="742" t="s">
        <v>1</v>
      </c>
      <c r="N14" s="270"/>
    </row>
    <row r="15" spans="1:14" ht="14.4" customHeight="1" x14ac:dyDescent="0.3">
      <c r="A15" s="738" t="s">
        <v>1867</v>
      </c>
      <c r="B15" s="739" t="s">
        <v>1864</v>
      </c>
      <c r="C15" s="742">
        <v>53484.119999999995</v>
      </c>
      <c r="D15" s="742">
        <v>251</v>
      </c>
      <c r="E15" s="742">
        <v>51693.639999999992</v>
      </c>
      <c r="F15" s="812">
        <v>0.96652314743142442</v>
      </c>
      <c r="G15" s="742">
        <v>245</v>
      </c>
      <c r="H15" s="812">
        <v>0.9760956175298805</v>
      </c>
      <c r="I15" s="742">
        <v>1790.48</v>
      </c>
      <c r="J15" s="812">
        <v>3.3476852568575501E-2</v>
      </c>
      <c r="K15" s="742">
        <v>6</v>
      </c>
      <c r="L15" s="812">
        <v>2.3904382470119521E-2</v>
      </c>
      <c r="M15" s="742" t="s">
        <v>1</v>
      </c>
      <c r="N15" s="270"/>
    </row>
    <row r="16" spans="1:14" ht="14.4" customHeight="1" x14ac:dyDescent="0.3">
      <c r="A16" s="738" t="s">
        <v>1867</v>
      </c>
      <c r="B16" s="739" t="s">
        <v>1868</v>
      </c>
      <c r="C16" s="742">
        <v>437479.56000000017</v>
      </c>
      <c r="D16" s="742">
        <v>786</v>
      </c>
      <c r="E16" s="742">
        <v>264583.39000000007</v>
      </c>
      <c r="F16" s="812">
        <v>0.60479029008806717</v>
      </c>
      <c r="G16" s="742">
        <v>492</v>
      </c>
      <c r="H16" s="812">
        <v>0.62595419847328249</v>
      </c>
      <c r="I16" s="742">
        <v>172896.17000000013</v>
      </c>
      <c r="J16" s="812">
        <v>0.39520970991193294</v>
      </c>
      <c r="K16" s="742">
        <v>294</v>
      </c>
      <c r="L16" s="812">
        <v>0.37404580152671757</v>
      </c>
      <c r="M16" s="742" t="s">
        <v>580</v>
      </c>
      <c r="N16" s="270"/>
    </row>
    <row r="17" spans="1:14" ht="14.4" customHeight="1" x14ac:dyDescent="0.3">
      <c r="A17" s="738" t="s">
        <v>566</v>
      </c>
      <c r="B17" s="739" t="s">
        <v>566</v>
      </c>
      <c r="C17" s="742" t="s">
        <v>566</v>
      </c>
      <c r="D17" s="742" t="s">
        <v>566</v>
      </c>
      <c r="E17" s="742" t="s">
        <v>566</v>
      </c>
      <c r="F17" s="812" t="s">
        <v>566</v>
      </c>
      <c r="G17" s="742" t="s">
        <v>566</v>
      </c>
      <c r="H17" s="812" t="s">
        <v>566</v>
      </c>
      <c r="I17" s="742" t="s">
        <v>566</v>
      </c>
      <c r="J17" s="812" t="s">
        <v>566</v>
      </c>
      <c r="K17" s="742" t="s">
        <v>566</v>
      </c>
      <c r="L17" s="812" t="s">
        <v>566</v>
      </c>
      <c r="M17" s="742" t="s">
        <v>581</v>
      </c>
      <c r="N17" s="270"/>
    </row>
    <row r="18" spans="1:14" ht="14.4" customHeight="1" x14ac:dyDescent="0.3">
      <c r="A18" s="738" t="s">
        <v>564</v>
      </c>
      <c r="B18" s="739" t="s">
        <v>1869</v>
      </c>
      <c r="C18" s="742">
        <v>568301.89000000013</v>
      </c>
      <c r="D18" s="742">
        <v>1297</v>
      </c>
      <c r="E18" s="742">
        <v>289071.80000000005</v>
      </c>
      <c r="F18" s="812">
        <v>0.50865887495112849</v>
      </c>
      <c r="G18" s="742">
        <v>596</v>
      </c>
      <c r="H18" s="812">
        <v>0.45952197378565923</v>
      </c>
      <c r="I18" s="742">
        <v>279230.09000000008</v>
      </c>
      <c r="J18" s="812">
        <v>0.49134112504887151</v>
      </c>
      <c r="K18" s="742">
        <v>701</v>
      </c>
      <c r="L18" s="812">
        <v>0.54047802621434082</v>
      </c>
      <c r="M18" s="742" t="s">
        <v>576</v>
      </c>
      <c r="N18" s="270"/>
    </row>
    <row r="19" spans="1:14" ht="14.4" customHeight="1" x14ac:dyDescent="0.3">
      <c r="A19" s="813" t="s">
        <v>1870</v>
      </c>
    </row>
    <row r="20" spans="1:14" ht="14.4" customHeight="1" x14ac:dyDescent="0.3">
      <c r="A20" s="814" t="s">
        <v>1871</v>
      </c>
    </row>
    <row r="21" spans="1:14" ht="14.4" customHeight="1" x14ac:dyDescent="0.3">
      <c r="A21" s="813" t="s">
        <v>1872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61" priority="15" stopIfTrue="1" operator="lessThan">
      <formula>0.6</formula>
    </cfRule>
  </conditionalFormatting>
  <conditionalFormatting sqref="B5:B8">
    <cfRule type="expression" dxfId="60" priority="10">
      <formula>AND(LEFT(M5,6)&lt;&gt;"mezera",M5&lt;&gt;"")</formula>
    </cfRule>
  </conditionalFormatting>
  <conditionalFormatting sqref="A5:A8">
    <cfRule type="expression" dxfId="59" priority="8">
      <formula>AND(M5&lt;&gt;"",M5&lt;&gt;"mezeraKL")</formula>
    </cfRule>
  </conditionalFormatting>
  <conditionalFormatting sqref="F5:F8">
    <cfRule type="cellIs" dxfId="58" priority="7" operator="lessThan">
      <formula>0.6</formula>
    </cfRule>
  </conditionalFormatting>
  <conditionalFormatting sqref="B5:L8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8">
    <cfRule type="expression" dxfId="55" priority="12">
      <formula>$M5&lt;&gt;""</formula>
    </cfRule>
  </conditionalFormatting>
  <conditionalFormatting sqref="B10:B18">
    <cfRule type="expression" dxfId="54" priority="4">
      <formula>AND(LEFT(M10,6)&lt;&gt;"mezera",M10&lt;&gt;"")</formula>
    </cfRule>
  </conditionalFormatting>
  <conditionalFormatting sqref="A10:A18">
    <cfRule type="expression" dxfId="53" priority="2">
      <formula>AND(M10&lt;&gt;"",M10&lt;&gt;"mezeraKL")</formula>
    </cfRule>
  </conditionalFormatting>
  <conditionalFormatting sqref="F10:F18">
    <cfRule type="cellIs" dxfId="52" priority="1" operator="lessThan">
      <formula>0.6</formula>
    </cfRule>
  </conditionalFormatting>
  <conditionalFormatting sqref="B10:L18">
    <cfRule type="expression" dxfId="51" priority="3">
      <formula>OR($M10="KL",$M10="SumaKL")</formula>
    </cfRule>
    <cfRule type="expression" dxfId="50" priority="5">
      <formula>$M10="SumaNS"</formula>
    </cfRule>
  </conditionalFormatting>
  <conditionalFormatting sqref="A10:L18">
    <cfRule type="expression" dxfId="4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94" t="s">
        <v>191</v>
      </c>
      <c r="B1" s="594"/>
      <c r="C1" s="594"/>
      <c r="D1" s="594"/>
      <c r="E1" s="594"/>
      <c r="F1" s="594"/>
      <c r="G1" s="594"/>
      <c r="H1" s="594"/>
      <c r="I1" s="594"/>
      <c r="J1" s="556"/>
      <c r="K1" s="556"/>
      <c r="L1" s="556"/>
      <c r="M1" s="556"/>
    </row>
    <row r="2" spans="1:13" ht="14.4" customHeight="1" thickBot="1" x14ac:dyDescent="0.35">
      <c r="A2" s="374" t="s">
        <v>325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611" t="s">
        <v>15</v>
      </c>
      <c r="C3" s="613"/>
      <c r="D3" s="610"/>
      <c r="E3" s="261"/>
      <c r="F3" s="610" t="s">
        <v>16</v>
      </c>
      <c r="G3" s="610"/>
      <c r="H3" s="610"/>
      <c r="I3" s="610"/>
      <c r="J3" s="610" t="s">
        <v>190</v>
      </c>
      <c r="K3" s="610"/>
      <c r="L3" s="610"/>
      <c r="M3" s="612"/>
    </row>
    <row r="4" spans="1:13" ht="14.4" customHeight="1" thickBot="1" x14ac:dyDescent="0.35">
      <c r="A4" s="791" t="s">
        <v>167</v>
      </c>
      <c r="B4" s="792" t="s">
        <v>19</v>
      </c>
      <c r="C4" s="818"/>
      <c r="D4" s="792" t="s">
        <v>20</v>
      </c>
      <c r="E4" s="818"/>
      <c r="F4" s="792" t="s">
        <v>19</v>
      </c>
      <c r="G4" s="795" t="s">
        <v>2</v>
      </c>
      <c r="H4" s="792" t="s">
        <v>20</v>
      </c>
      <c r="I4" s="795" t="s">
        <v>2</v>
      </c>
      <c r="J4" s="792" t="s">
        <v>19</v>
      </c>
      <c r="K4" s="795" t="s">
        <v>2</v>
      </c>
      <c r="L4" s="792" t="s">
        <v>20</v>
      </c>
      <c r="M4" s="796" t="s">
        <v>2</v>
      </c>
    </row>
    <row r="5" spans="1:13" ht="14.4" customHeight="1" x14ac:dyDescent="0.3">
      <c r="A5" s="815" t="s">
        <v>1873</v>
      </c>
      <c r="B5" s="806">
        <v>4629.3100000000004</v>
      </c>
      <c r="C5" s="750">
        <v>1</v>
      </c>
      <c r="D5" s="819">
        <v>20</v>
      </c>
      <c r="E5" s="822" t="s">
        <v>1873</v>
      </c>
      <c r="F5" s="806">
        <v>618.22</v>
      </c>
      <c r="G5" s="774">
        <v>0.13354473992884469</v>
      </c>
      <c r="H5" s="754">
        <v>5</v>
      </c>
      <c r="I5" s="797">
        <v>0.25</v>
      </c>
      <c r="J5" s="825">
        <v>4011.0900000000006</v>
      </c>
      <c r="K5" s="774">
        <v>0.86645526007115536</v>
      </c>
      <c r="L5" s="754">
        <v>15</v>
      </c>
      <c r="M5" s="797">
        <v>0.75</v>
      </c>
    </row>
    <row r="6" spans="1:13" ht="14.4" customHeight="1" x14ac:dyDescent="0.3">
      <c r="A6" s="816" t="s">
        <v>1874</v>
      </c>
      <c r="B6" s="807">
        <v>138342.56999999995</v>
      </c>
      <c r="C6" s="757">
        <v>1</v>
      </c>
      <c r="D6" s="820">
        <v>322</v>
      </c>
      <c r="E6" s="823" t="s">
        <v>1874</v>
      </c>
      <c r="F6" s="807">
        <v>81219.329999999958</v>
      </c>
      <c r="G6" s="775">
        <v>0.58708848621216148</v>
      </c>
      <c r="H6" s="761">
        <v>203</v>
      </c>
      <c r="I6" s="798">
        <v>0.63043478260869568</v>
      </c>
      <c r="J6" s="826">
        <v>57123.239999999991</v>
      </c>
      <c r="K6" s="775">
        <v>0.41291151378783847</v>
      </c>
      <c r="L6" s="761">
        <v>119</v>
      </c>
      <c r="M6" s="798">
        <v>0.36956521739130432</v>
      </c>
    </row>
    <row r="7" spans="1:13" ht="14.4" customHeight="1" x14ac:dyDescent="0.3">
      <c r="A7" s="816" t="s">
        <v>1875</v>
      </c>
      <c r="B7" s="807">
        <v>15038.48</v>
      </c>
      <c r="C7" s="757">
        <v>1</v>
      </c>
      <c r="D7" s="820">
        <v>45</v>
      </c>
      <c r="E7" s="823" t="s">
        <v>1875</v>
      </c>
      <c r="F7" s="807">
        <v>1453.63</v>
      </c>
      <c r="G7" s="775">
        <v>9.6660699751570642E-2</v>
      </c>
      <c r="H7" s="761">
        <v>6</v>
      </c>
      <c r="I7" s="798">
        <v>0.13333333333333333</v>
      </c>
      <c r="J7" s="826">
        <v>13584.85</v>
      </c>
      <c r="K7" s="775">
        <v>0.90333930024842946</v>
      </c>
      <c r="L7" s="761">
        <v>39</v>
      </c>
      <c r="M7" s="798">
        <v>0.8666666666666667</v>
      </c>
    </row>
    <row r="8" spans="1:13" ht="14.4" customHeight="1" x14ac:dyDescent="0.3">
      <c r="A8" s="816" t="s">
        <v>1876</v>
      </c>
      <c r="B8" s="807">
        <v>35637.329999999994</v>
      </c>
      <c r="C8" s="757">
        <v>1</v>
      </c>
      <c r="D8" s="820">
        <v>148</v>
      </c>
      <c r="E8" s="823" t="s">
        <v>1876</v>
      </c>
      <c r="F8" s="807">
        <v>5490.45</v>
      </c>
      <c r="G8" s="775">
        <v>0.15406457217754529</v>
      </c>
      <c r="H8" s="761">
        <v>25</v>
      </c>
      <c r="I8" s="798">
        <v>0.16891891891891891</v>
      </c>
      <c r="J8" s="826">
        <v>30146.879999999994</v>
      </c>
      <c r="K8" s="775">
        <v>0.84593542782245468</v>
      </c>
      <c r="L8" s="761">
        <v>123</v>
      </c>
      <c r="M8" s="798">
        <v>0.83108108108108103</v>
      </c>
    </row>
    <row r="9" spans="1:13" ht="14.4" customHeight="1" x14ac:dyDescent="0.3">
      <c r="A9" s="816" t="s">
        <v>1877</v>
      </c>
      <c r="B9" s="807">
        <v>30108.740000000005</v>
      </c>
      <c r="C9" s="757">
        <v>1</v>
      </c>
      <c r="D9" s="820">
        <v>165</v>
      </c>
      <c r="E9" s="823" t="s">
        <v>1877</v>
      </c>
      <c r="F9" s="807">
        <v>10112.140000000001</v>
      </c>
      <c r="G9" s="775">
        <v>0.33585397462663663</v>
      </c>
      <c r="H9" s="761">
        <v>45</v>
      </c>
      <c r="I9" s="798">
        <v>0.27272727272727271</v>
      </c>
      <c r="J9" s="826">
        <v>19996.600000000006</v>
      </c>
      <c r="K9" s="775">
        <v>0.66414602537336342</v>
      </c>
      <c r="L9" s="761">
        <v>120</v>
      </c>
      <c r="M9" s="798">
        <v>0.72727272727272729</v>
      </c>
    </row>
    <row r="10" spans="1:13" ht="14.4" customHeight="1" x14ac:dyDescent="0.3">
      <c r="A10" s="816" t="s">
        <v>1878</v>
      </c>
      <c r="B10" s="807">
        <v>645.43999999999994</v>
      </c>
      <c r="C10" s="757">
        <v>1</v>
      </c>
      <c r="D10" s="820">
        <v>6</v>
      </c>
      <c r="E10" s="823" t="s">
        <v>1878</v>
      </c>
      <c r="F10" s="807">
        <v>645.43999999999994</v>
      </c>
      <c r="G10" s="775">
        <v>1</v>
      </c>
      <c r="H10" s="761">
        <v>6</v>
      </c>
      <c r="I10" s="798">
        <v>1</v>
      </c>
      <c r="J10" s="826"/>
      <c r="K10" s="775">
        <v>0</v>
      </c>
      <c r="L10" s="761"/>
      <c r="M10" s="798">
        <v>0</v>
      </c>
    </row>
    <row r="11" spans="1:13" ht="14.4" customHeight="1" x14ac:dyDescent="0.3">
      <c r="A11" s="816" t="s">
        <v>1879</v>
      </c>
      <c r="B11" s="807">
        <v>141.08000000000001</v>
      </c>
      <c r="C11" s="757">
        <v>1</v>
      </c>
      <c r="D11" s="820">
        <v>1</v>
      </c>
      <c r="E11" s="823" t="s">
        <v>1879</v>
      </c>
      <c r="F11" s="807">
        <v>141.08000000000001</v>
      </c>
      <c r="G11" s="775">
        <v>1</v>
      </c>
      <c r="H11" s="761">
        <v>1</v>
      </c>
      <c r="I11" s="798">
        <v>1</v>
      </c>
      <c r="J11" s="826"/>
      <c r="K11" s="775">
        <v>0</v>
      </c>
      <c r="L11" s="761"/>
      <c r="M11" s="798">
        <v>0</v>
      </c>
    </row>
    <row r="12" spans="1:13" ht="14.4" customHeight="1" x14ac:dyDescent="0.3">
      <c r="A12" s="816" t="s">
        <v>1880</v>
      </c>
      <c r="B12" s="807">
        <v>261532.44999999998</v>
      </c>
      <c r="C12" s="757">
        <v>1</v>
      </c>
      <c r="D12" s="820">
        <v>384</v>
      </c>
      <c r="E12" s="823" t="s">
        <v>1880</v>
      </c>
      <c r="F12" s="807">
        <v>156870.65999999997</v>
      </c>
      <c r="G12" s="775">
        <v>0.59981336923964879</v>
      </c>
      <c r="H12" s="761">
        <v>209</v>
      </c>
      <c r="I12" s="798">
        <v>0.54427083333333337</v>
      </c>
      <c r="J12" s="826">
        <v>104661.79000000001</v>
      </c>
      <c r="K12" s="775">
        <v>0.40018663076035121</v>
      </c>
      <c r="L12" s="761">
        <v>175</v>
      </c>
      <c r="M12" s="798">
        <v>0.45572916666666669</v>
      </c>
    </row>
    <row r="13" spans="1:13" ht="14.4" customHeight="1" x14ac:dyDescent="0.3">
      <c r="A13" s="816" t="s">
        <v>1881</v>
      </c>
      <c r="B13" s="807">
        <v>5189.8400000000011</v>
      </c>
      <c r="C13" s="757">
        <v>1</v>
      </c>
      <c r="D13" s="820">
        <v>29</v>
      </c>
      <c r="E13" s="823" t="s">
        <v>1881</v>
      </c>
      <c r="F13" s="807">
        <v>4872.7800000000007</v>
      </c>
      <c r="G13" s="775">
        <v>0.93890755784378699</v>
      </c>
      <c r="H13" s="761">
        <v>27</v>
      </c>
      <c r="I13" s="798">
        <v>0.93103448275862066</v>
      </c>
      <c r="J13" s="826">
        <v>317.06</v>
      </c>
      <c r="K13" s="775">
        <v>6.1092442156212894E-2</v>
      </c>
      <c r="L13" s="761">
        <v>2</v>
      </c>
      <c r="M13" s="798">
        <v>6.8965517241379309E-2</v>
      </c>
    </row>
    <row r="14" spans="1:13" ht="14.4" customHeight="1" x14ac:dyDescent="0.3">
      <c r="A14" s="816" t="s">
        <v>1882</v>
      </c>
      <c r="B14" s="807">
        <v>7471.46</v>
      </c>
      <c r="C14" s="757">
        <v>1</v>
      </c>
      <c r="D14" s="820">
        <v>29</v>
      </c>
      <c r="E14" s="823" t="s">
        <v>1882</v>
      </c>
      <c r="F14" s="807">
        <v>1465.7299999999998</v>
      </c>
      <c r="G14" s="775">
        <v>0.19617718625275379</v>
      </c>
      <c r="H14" s="761">
        <v>6</v>
      </c>
      <c r="I14" s="798">
        <v>0.20689655172413793</v>
      </c>
      <c r="J14" s="826">
        <v>6005.7300000000005</v>
      </c>
      <c r="K14" s="775">
        <v>0.80382281374724629</v>
      </c>
      <c r="L14" s="761">
        <v>23</v>
      </c>
      <c r="M14" s="798">
        <v>0.7931034482758621</v>
      </c>
    </row>
    <row r="15" spans="1:13" ht="14.4" customHeight="1" x14ac:dyDescent="0.3">
      <c r="A15" s="816" t="s">
        <v>1883</v>
      </c>
      <c r="B15" s="807">
        <v>660.82</v>
      </c>
      <c r="C15" s="757">
        <v>1</v>
      </c>
      <c r="D15" s="820">
        <v>6</v>
      </c>
      <c r="E15" s="823" t="s">
        <v>1883</v>
      </c>
      <c r="F15" s="807"/>
      <c r="G15" s="775">
        <v>0</v>
      </c>
      <c r="H15" s="761"/>
      <c r="I15" s="798">
        <v>0</v>
      </c>
      <c r="J15" s="826">
        <v>660.82</v>
      </c>
      <c r="K15" s="775">
        <v>1</v>
      </c>
      <c r="L15" s="761">
        <v>6</v>
      </c>
      <c r="M15" s="798">
        <v>1</v>
      </c>
    </row>
    <row r="16" spans="1:13" ht="14.4" customHeight="1" x14ac:dyDescent="0.3">
      <c r="A16" s="816" t="s">
        <v>1884</v>
      </c>
      <c r="B16" s="807">
        <v>6126.0500000000011</v>
      </c>
      <c r="C16" s="757">
        <v>1</v>
      </c>
      <c r="D16" s="820">
        <v>22</v>
      </c>
      <c r="E16" s="823" t="s">
        <v>1884</v>
      </c>
      <c r="F16" s="807">
        <v>3343.0000000000009</v>
      </c>
      <c r="G16" s="775">
        <v>0.54570236938973737</v>
      </c>
      <c r="H16" s="761">
        <v>9</v>
      </c>
      <c r="I16" s="798">
        <v>0.40909090909090912</v>
      </c>
      <c r="J16" s="826">
        <v>2783.05</v>
      </c>
      <c r="K16" s="775">
        <v>0.45429763061026268</v>
      </c>
      <c r="L16" s="761">
        <v>13</v>
      </c>
      <c r="M16" s="798">
        <v>0.59090909090909094</v>
      </c>
    </row>
    <row r="17" spans="1:13" ht="14.4" customHeight="1" x14ac:dyDescent="0.3">
      <c r="A17" s="816" t="s">
        <v>1885</v>
      </c>
      <c r="B17" s="807">
        <v>62636.209999999977</v>
      </c>
      <c r="C17" s="757">
        <v>1</v>
      </c>
      <c r="D17" s="820">
        <v>117</v>
      </c>
      <c r="E17" s="823" t="s">
        <v>1885</v>
      </c>
      <c r="F17" s="807">
        <v>22697.23</v>
      </c>
      <c r="G17" s="775">
        <v>0.3623659541341982</v>
      </c>
      <c r="H17" s="761">
        <v>51</v>
      </c>
      <c r="I17" s="798">
        <v>0.4358974358974359</v>
      </c>
      <c r="J17" s="826">
        <v>39938.979999999981</v>
      </c>
      <c r="K17" s="775">
        <v>0.63763404586580186</v>
      </c>
      <c r="L17" s="761">
        <v>66</v>
      </c>
      <c r="M17" s="798">
        <v>0.5641025641025641</v>
      </c>
    </row>
    <row r="18" spans="1:13" ht="14.4" customHeight="1" thickBot="1" x14ac:dyDescent="0.35">
      <c r="A18" s="817" t="s">
        <v>1886</v>
      </c>
      <c r="B18" s="808">
        <v>142.10999999999999</v>
      </c>
      <c r="C18" s="764">
        <v>1</v>
      </c>
      <c r="D18" s="821">
        <v>3</v>
      </c>
      <c r="E18" s="824" t="s">
        <v>1886</v>
      </c>
      <c r="F18" s="808">
        <v>142.10999999999999</v>
      </c>
      <c r="G18" s="776">
        <v>1</v>
      </c>
      <c r="H18" s="768">
        <v>3</v>
      </c>
      <c r="I18" s="799">
        <v>1</v>
      </c>
      <c r="J18" s="827"/>
      <c r="K18" s="776">
        <v>0</v>
      </c>
      <c r="L18" s="768"/>
      <c r="M18" s="79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3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85" t="s">
        <v>3056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</row>
    <row r="2" spans="1:21" ht="14.4" customHeight="1" thickBot="1" x14ac:dyDescent="0.35">
      <c r="A2" s="374" t="s">
        <v>325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617"/>
      <c r="B3" s="618"/>
      <c r="C3" s="618"/>
      <c r="D3" s="618"/>
      <c r="E3" s="618"/>
      <c r="F3" s="618"/>
      <c r="G3" s="618"/>
      <c r="H3" s="618"/>
      <c r="I3" s="618"/>
      <c r="J3" s="618"/>
      <c r="K3" s="619" t="s">
        <v>159</v>
      </c>
      <c r="L3" s="620"/>
      <c r="M3" s="70">
        <f>SUBTOTAL(9,M7:M1048576)</f>
        <v>568301.89000000025</v>
      </c>
      <c r="N3" s="70">
        <f>SUBTOTAL(9,N7:N1048576)</f>
        <v>3027</v>
      </c>
      <c r="O3" s="70">
        <f>SUBTOTAL(9,O7:O1048576)</f>
        <v>1297</v>
      </c>
      <c r="P3" s="70">
        <f>SUBTOTAL(9,P7:P1048576)</f>
        <v>289071.80000000016</v>
      </c>
      <c r="Q3" s="71">
        <f>IF(M3=0,0,P3/M3)</f>
        <v>0.5086588749511286</v>
      </c>
      <c r="R3" s="70">
        <f>SUBTOTAL(9,R7:R1048576)</f>
        <v>1513</v>
      </c>
      <c r="S3" s="71">
        <f>IF(N3=0,0,R3/N3)</f>
        <v>0.49983481995374957</v>
      </c>
      <c r="T3" s="70">
        <f>SUBTOTAL(9,T7:T1048576)</f>
        <v>596</v>
      </c>
      <c r="U3" s="72">
        <f>IF(O3=0,0,T3/O3)</f>
        <v>0.45952197378565923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621" t="s">
        <v>15</v>
      </c>
      <c r="N4" s="622"/>
      <c r="O4" s="622"/>
      <c r="P4" s="623" t="s">
        <v>21</v>
      </c>
      <c r="Q4" s="622"/>
      <c r="R4" s="622"/>
      <c r="S4" s="622"/>
      <c r="T4" s="622"/>
      <c r="U4" s="624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614" t="s">
        <v>22</v>
      </c>
      <c r="Q5" s="615"/>
      <c r="R5" s="614" t="s">
        <v>13</v>
      </c>
      <c r="S5" s="615"/>
      <c r="T5" s="614" t="s">
        <v>20</v>
      </c>
      <c r="U5" s="616"/>
    </row>
    <row r="6" spans="1:21" s="330" customFormat="1" ht="14.4" customHeight="1" thickBot="1" x14ac:dyDescent="0.35">
      <c r="A6" s="828" t="s">
        <v>23</v>
      </c>
      <c r="B6" s="829" t="s">
        <v>5</v>
      </c>
      <c r="C6" s="828" t="s">
        <v>24</v>
      </c>
      <c r="D6" s="829" t="s">
        <v>6</v>
      </c>
      <c r="E6" s="829" t="s">
        <v>193</v>
      </c>
      <c r="F6" s="829" t="s">
        <v>25</v>
      </c>
      <c r="G6" s="829" t="s">
        <v>26</v>
      </c>
      <c r="H6" s="829" t="s">
        <v>8</v>
      </c>
      <c r="I6" s="829" t="s">
        <v>10</v>
      </c>
      <c r="J6" s="829" t="s">
        <v>11</v>
      </c>
      <c r="K6" s="829" t="s">
        <v>12</v>
      </c>
      <c r="L6" s="829" t="s">
        <v>27</v>
      </c>
      <c r="M6" s="830" t="s">
        <v>14</v>
      </c>
      <c r="N6" s="831" t="s">
        <v>28</v>
      </c>
      <c r="O6" s="831" t="s">
        <v>28</v>
      </c>
      <c r="P6" s="831" t="s">
        <v>14</v>
      </c>
      <c r="Q6" s="831" t="s">
        <v>2</v>
      </c>
      <c r="R6" s="831" t="s">
        <v>28</v>
      </c>
      <c r="S6" s="831" t="s">
        <v>2</v>
      </c>
      <c r="T6" s="831" t="s">
        <v>28</v>
      </c>
      <c r="U6" s="832" t="s">
        <v>2</v>
      </c>
    </row>
    <row r="7" spans="1:21" ht="14.4" customHeight="1" x14ac:dyDescent="0.3">
      <c r="A7" s="833">
        <v>50</v>
      </c>
      <c r="B7" s="834" t="s">
        <v>1862</v>
      </c>
      <c r="C7" s="834" t="s">
        <v>1865</v>
      </c>
      <c r="D7" s="835" t="s">
        <v>3054</v>
      </c>
      <c r="E7" s="836" t="s">
        <v>1873</v>
      </c>
      <c r="F7" s="834" t="s">
        <v>1863</v>
      </c>
      <c r="G7" s="834" t="s">
        <v>1887</v>
      </c>
      <c r="H7" s="834" t="s">
        <v>595</v>
      </c>
      <c r="I7" s="834" t="s">
        <v>1580</v>
      </c>
      <c r="J7" s="834" t="s">
        <v>695</v>
      </c>
      <c r="K7" s="834" t="s">
        <v>1581</v>
      </c>
      <c r="L7" s="837">
        <v>72</v>
      </c>
      <c r="M7" s="837">
        <v>216</v>
      </c>
      <c r="N7" s="834">
        <v>3</v>
      </c>
      <c r="O7" s="838">
        <v>1.5</v>
      </c>
      <c r="P7" s="837">
        <v>72</v>
      </c>
      <c r="Q7" s="839">
        <v>0.33333333333333331</v>
      </c>
      <c r="R7" s="834">
        <v>1</v>
      </c>
      <c r="S7" s="839">
        <v>0.33333333333333331</v>
      </c>
      <c r="T7" s="838">
        <v>0.5</v>
      </c>
      <c r="U7" s="231">
        <v>0.33333333333333331</v>
      </c>
    </row>
    <row r="8" spans="1:21" ht="14.4" customHeight="1" x14ac:dyDescent="0.3">
      <c r="A8" s="756">
        <v>50</v>
      </c>
      <c r="B8" s="757" t="s">
        <v>1862</v>
      </c>
      <c r="C8" s="757" t="s">
        <v>1865</v>
      </c>
      <c r="D8" s="840" t="s">
        <v>3054</v>
      </c>
      <c r="E8" s="841" t="s">
        <v>1873</v>
      </c>
      <c r="F8" s="757" t="s">
        <v>1863</v>
      </c>
      <c r="G8" s="757" t="s">
        <v>1888</v>
      </c>
      <c r="H8" s="757" t="s">
        <v>566</v>
      </c>
      <c r="I8" s="757" t="s">
        <v>1889</v>
      </c>
      <c r="J8" s="757" t="s">
        <v>630</v>
      </c>
      <c r="K8" s="757" t="s">
        <v>1611</v>
      </c>
      <c r="L8" s="758">
        <v>31.09</v>
      </c>
      <c r="M8" s="758">
        <v>31.09</v>
      </c>
      <c r="N8" s="757">
        <v>1</v>
      </c>
      <c r="O8" s="842">
        <v>1</v>
      </c>
      <c r="P8" s="758"/>
      <c r="Q8" s="775">
        <v>0</v>
      </c>
      <c r="R8" s="757"/>
      <c r="S8" s="775">
        <v>0</v>
      </c>
      <c r="T8" s="842"/>
      <c r="U8" s="798">
        <v>0</v>
      </c>
    </row>
    <row r="9" spans="1:21" ht="14.4" customHeight="1" x14ac:dyDescent="0.3">
      <c r="A9" s="756">
        <v>50</v>
      </c>
      <c r="B9" s="757" t="s">
        <v>1862</v>
      </c>
      <c r="C9" s="757" t="s">
        <v>1865</v>
      </c>
      <c r="D9" s="840" t="s">
        <v>3054</v>
      </c>
      <c r="E9" s="841" t="s">
        <v>1873</v>
      </c>
      <c r="F9" s="757" t="s">
        <v>1863</v>
      </c>
      <c r="G9" s="757" t="s">
        <v>1890</v>
      </c>
      <c r="H9" s="757" t="s">
        <v>595</v>
      </c>
      <c r="I9" s="757" t="s">
        <v>1587</v>
      </c>
      <c r="J9" s="757" t="s">
        <v>958</v>
      </c>
      <c r="K9" s="757" t="s">
        <v>1588</v>
      </c>
      <c r="L9" s="758">
        <v>35.11</v>
      </c>
      <c r="M9" s="758">
        <v>70.22</v>
      </c>
      <c r="N9" s="757">
        <v>2</v>
      </c>
      <c r="O9" s="842">
        <v>1</v>
      </c>
      <c r="P9" s="758">
        <v>35.11</v>
      </c>
      <c r="Q9" s="775">
        <v>0.5</v>
      </c>
      <c r="R9" s="757">
        <v>1</v>
      </c>
      <c r="S9" s="775">
        <v>0.5</v>
      </c>
      <c r="T9" s="842">
        <v>0.5</v>
      </c>
      <c r="U9" s="798">
        <v>0.5</v>
      </c>
    </row>
    <row r="10" spans="1:21" ht="14.4" customHeight="1" x14ac:dyDescent="0.3">
      <c r="A10" s="756">
        <v>50</v>
      </c>
      <c r="B10" s="757" t="s">
        <v>1862</v>
      </c>
      <c r="C10" s="757" t="s">
        <v>1865</v>
      </c>
      <c r="D10" s="840" t="s">
        <v>3054</v>
      </c>
      <c r="E10" s="841" t="s">
        <v>1873</v>
      </c>
      <c r="F10" s="757" t="s">
        <v>1863</v>
      </c>
      <c r="G10" s="757" t="s">
        <v>1891</v>
      </c>
      <c r="H10" s="757" t="s">
        <v>566</v>
      </c>
      <c r="I10" s="757" t="s">
        <v>1892</v>
      </c>
      <c r="J10" s="757" t="s">
        <v>782</v>
      </c>
      <c r="K10" s="757" t="s">
        <v>1893</v>
      </c>
      <c r="L10" s="758">
        <v>42.51</v>
      </c>
      <c r="M10" s="758">
        <v>42.51</v>
      </c>
      <c r="N10" s="757">
        <v>1</v>
      </c>
      <c r="O10" s="842">
        <v>0.5</v>
      </c>
      <c r="P10" s="758"/>
      <c r="Q10" s="775">
        <v>0</v>
      </c>
      <c r="R10" s="757"/>
      <c r="S10" s="775">
        <v>0</v>
      </c>
      <c r="T10" s="842"/>
      <c r="U10" s="798">
        <v>0</v>
      </c>
    </row>
    <row r="11" spans="1:21" ht="14.4" customHeight="1" x14ac:dyDescent="0.3">
      <c r="A11" s="756">
        <v>50</v>
      </c>
      <c r="B11" s="757" t="s">
        <v>1862</v>
      </c>
      <c r="C11" s="757" t="s">
        <v>1865</v>
      </c>
      <c r="D11" s="840" t="s">
        <v>3054</v>
      </c>
      <c r="E11" s="841" t="s">
        <v>1873</v>
      </c>
      <c r="F11" s="757" t="s">
        <v>1863</v>
      </c>
      <c r="G11" s="757" t="s">
        <v>1894</v>
      </c>
      <c r="H11" s="757" t="s">
        <v>595</v>
      </c>
      <c r="I11" s="757" t="s">
        <v>1568</v>
      </c>
      <c r="J11" s="757" t="s">
        <v>1569</v>
      </c>
      <c r="K11" s="757" t="s">
        <v>1570</v>
      </c>
      <c r="L11" s="758">
        <v>93.43</v>
      </c>
      <c r="M11" s="758">
        <v>186.86</v>
      </c>
      <c r="N11" s="757">
        <v>2</v>
      </c>
      <c r="O11" s="842">
        <v>1</v>
      </c>
      <c r="P11" s="758"/>
      <c r="Q11" s="775">
        <v>0</v>
      </c>
      <c r="R11" s="757"/>
      <c r="S11" s="775">
        <v>0</v>
      </c>
      <c r="T11" s="842"/>
      <c r="U11" s="798">
        <v>0</v>
      </c>
    </row>
    <row r="12" spans="1:21" ht="14.4" customHeight="1" x14ac:dyDescent="0.3">
      <c r="A12" s="756">
        <v>50</v>
      </c>
      <c r="B12" s="757" t="s">
        <v>1862</v>
      </c>
      <c r="C12" s="757" t="s">
        <v>1865</v>
      </c>
      <c r="D12" s="840" t="s">
        <v>3054</v>
      </c>
      <c r="E12" s="841" t="s">
        <v>1873</v>
      </c>
      <c r="F12" s="757" t="s">
        <v>1863</v>
      </c>
      <c r="G12" s="757" t="s">
        <v>1895</v>
      </c>
      <c r="H12" s="757" t="s">
        <v>566</v>
      </c>
      <c r="I12" s="757" t="s">
        <v>1896</v>
      </c>
      <c r="J12" s="757" t="s">
        <v>1897</v>
      </c>
      <c r="K12" s="757" t="s">
        <v>1898</v>
      </c>
      <c r="L12" s="758">
        <v>35.18</v>
      </c>
      <c r="M12" s="758">
        <v>35.18</v>
      </c>
      <c r="N12" s="757">
        <v>1</v>
      </c>
      <c r="O12" s="842">
        <v>0.5</v>
      </c>
      <c r="P12" s="758"/>
      <c r="Q12" s="775">
        <v>0</v>
      </c>
      <c r="R12" s="757"/>
      <c r="S12" s="775">
        <v>0</v>
      </c>
      <c r="T12" s="842"/>
      <c r="U12" s="798">
        <v>0</v>
      </c>
    </row>
    <row r="13" spans="1:21" ht="14.4" customHeight="1" x14ac:dyDescent="0.3">
      <c r="A13" s="756">
        <v>50</v>
      </c>
      <c r="B13" s="757" t="s">
        <v>1862</v>
      </c>
      <c r="C13" s="757" t="s">
        <v>1865</v>
      </c>
      <c r="D13" s="840" t="s">
        <v>3054</v>
      </c>
      <c r="E13" s="841" t="s">
        <v>1873</v>
      </c>
      <c r="F13" s="757" t="s">
        <v>1863</v>
      </c>
      <c r="G13" s="757" t="s">
        <v>1895</v>
      </c>
      <c r="H13" s="757" t="s">
        <v>566</v>
      </c>
      <c r="I13" s="757" t="s">
        <v>1899</v>
      </c>
      <c r="J13" s="757" t="s">
        <v>1897</v>
      </c>
      <c r="K13" s="757" t="s">
        <v>1900</v>
      </c>
      <c r="L13" s="758">
        <v>11.73</v>
      </c>
      <c r="M13" s="758">
        <v>11.73</v>
      </c>
      <c r="N13" s="757">
        <v>1</v>
      </c>
      <c r="O13" s="842">
        <v>0.5</v>
      </c>
      <c r="P13" s="758"/>
      <c r="Q13" s="775">
        <v>0</v>
      </c>
      <c r="R13" s="757"/>
      <c r="S13" s="775">
        <v>0</v>
      </c>
      <c r="T13" s="842"/>
      <c r="U13" s="798">
        <v>0</v>
      </c>
    </row>
    <row r="14" spans="1:21" ht="14.4" customHeight="1" x14ac:dyDescent="0.3">
      <c r="A14" s="756">
        <v>50</v>
      </c>
      <c r="B14" s="757" t="s">
        <v>1862</v>
      </c>
      <c r="C14" s="757" t="s">
        <v>1865</v>
      </c>
      <c r="D14" s="840" t="s">
        <v>3054</v>
      </c>
      <c r="E14" s="841" t="s">
        <v>1873</v>
      </c>
      <c r="F14" s="757" t="s">
        <v>1863</v>
      </c>
      <c r="G14" s="757" t="s">
        <v>1901</v>
      </c>
      <c r="H14" s="757" t="s">
        <v>566</v>
      </c>
      <c r="I14" s="757" t="s">
        <v>1902</v>
      </c>
      <c r="J14" s="757" t="s">
        <v>1903</v>
      </c>
      <c r="K14" s="757" t="s">
        <v>1904</v>
      </c>
      <c r="L14" s="758">
        <v>0</v>
      </c>
      <c r="M14" s="758">
        <v>0</v>
      </c>
      <c r="N14" s="757">
        <v>1</v>
      </c>
      <c r="O14" s="842">
        <v>0.5</v>
      </c>
      <c r="P14" s="758"/>
      <c r="Q14" s="775"/>
      <c r="R14" s="757"/>
      <c r="S14" s="775">
        <v>0</v>
      </c>
      <c r="T14" s="842"/>
      <c r="U14" s="798">
        <v>0</v>
      </c>
    </row>
    <row r="15" spans="1:21" ht="14.4" customHeight="1" x14ac:dyDescent="0.3">
      <c r="A15" s="756">
        <v>50</v>
      </c>
      <c r="B15" s="757" t="s">
        <v>1862</v>
      </c>
      <c r="C15" s="757" t="s">
        <v>1865</v>
      </c>
      <c r="D15" s="840" t="s">
        <v>3054</v>
      </c>
      <c r="E15" s="841" t="s">
        <v>1873</v>
      </c>
      <c r="F15" s="757" t="s">
        <v>1863</v>
      </c>
      <c r="G15" s="757" t="s">
        <v>1905</v>
      </c>
      <c r="H15" s="757" t="s">
        <v>566</v>
      </c>
      <c r="I15" s="757" t="s">
        <v>1906</v>
      </c>
      <c r="J15" s="757" t="s">
        <v>1907</v>
      </c>
      <c r="K15" s="757" t="s">
        <v>1908</v>
      </c>
      <c r="L15" s="758">
        <v>35.11</v>
      </c>
      <c r="M15" s="758">
        <v>35.11</v>
      </c>
      <c r="N15" s="757">
        <v>1</v>
      </c>
      <c r="O15" s="842">
        <v>0.5</v>
      </c>
      <c r="P15" s="758">
        <v>35.11</v>
      </c>
      <c r="Q15" s="775">
        <v>1</v>
      </c>
      <c r="R15" s="757">
        <v>1</v>
      </c>
      <c r="S15" s="775">
        <v>1</v>
      </c>
      <c r="T15" s="842">
        <v>0.5</v>
      </c>
      <c r="U15" s="798">
        <v>1</v>
      </c>
    </row>
    <row r="16" spans="1:21" ht="14.4" customHeight="1" x14ac:dyDescent="0.3">
      <c r="A16" s="756">
        <v>50</v>
      </c>
      <c r="B16" s="757" t="s">
        <v>1862</v>
      </c>
      <c r="C16" s="757" t="s">
        <v>1865</v>
      </c>
      <c r="D16" s="840" t="s">
        <v>3054</v>
      </c>
      <c r="E16" s="841" t="s">
        <v>1873</v>
      </c>
      <c r="F16" s="757" t="s">
        <v>1863</v>
      </c>
      <c r="G16" s="757" t="s">
        <v>1905</v>
      </c>
      <c r="H16" s="757" t="s">
        <v>566</v>
      </c>
      <c r="I16" s="757" t="s">
        <v>1909</v>
      </c>
      <c r="J16" s="757" t="s">
        <v>1907</v>
      </c>
      <c r="K16" s="757" t="s">
        <v>1910</v>
      </c>
      <c r="L16" s="758">
        <v>17.559999999999999</v>
      </c>
      <c r="M16" s="758">
        <v>17.559999999999999</v>
      </c>
      <c r="N16" s="757">
        <v>1</v>
      </c>
      <c r="O16" s="842">
        <v>0.5</v>
      </c>
      <c r="P16" s="758"/>
      <c r="Q16" s="775">
        <v>0</v>
      </c>
      <c r="R16" s="757"/>
      <c r="S16" s="775">
        <v>0</v>
      </c>
      <c r="T16" s="842"/>
      <c r="U16" s="798">
        <v>0</v>
      </c>
    </row>
    <row r="17" spans="1:21" ht="14.4" customHeight="1" x14ac:dyDescent="0.3">
      <c r="A17" s="756">
        <v>50</v>
      </c>
      <c r="B17" s="757" t="s">
        <v>1862</v>
      </c>
      <c r="C17" s="757" t="s">
        <v>1865</v>
      </c>
      <c r="D17" s="840" t="s">
        <v>3054</v>
      </c>
      <c r="E17" s="841" t="s">
        <v>1873</v>
      </c>
      <c r="F17" s="757" t="s">
        <v>1863</v>
      </c>
      <c r="G17" s="757" t="s">
        <v>1911</v>
      </c>
      <c r="H17" s="757" t="s">
        <v>595</v>
      </c>
      <c r="I17" s="757" t="s">
        <v>1912</v>
      </c>
      <c r="J17" s="757" t="s">
        <v>774</v>
      </c>
      <c r="K17" s="757" t="s">
        <v>1560</v>
      </c>
      <c r="L17" s="758">
        <v>1154.68</v>
      </c>
      <c r="M17" s="758">
        <v>2309.36</v>
      </c>
      <c r="N17" s="757">
        <v>2</v>
      </c>
      <c r="O17" s="842">
        <v>0.5</v>
      </c>
      <c r="P17" s="758"/>
      <c r="Q17" s="775">
        <v>0</v>
      </c>
      <c r="R17" s="757"/>
      <c r="S17" s="775">
        <v>0</v>
      </c>
      <c r="T17" s="842"/>
      <c r="U17" s="798">
        <v>0</v>
      </c>
    </row>
    <row r="18" spans="1:21" ht="14.4" customHeight="1" x14ac:dyDescent="0.3">
      <c r="A18" s="756">
        <v>50</v>
      </c>
      <c r="B18" s="757" t="s">
        <v>1862</v>
      </c>
      <c r="C18" s="757" t="s">
        <v>1865</v>
      </c>
      <c r="D18" s="840" t="s">
        <v>3054</v>
      </c>
      <c r="E18" s="841" t="s">
        <v>1873</v>
      </c>
      <c r="F18" s="757" t="s">
        <v>1863</v>
      </c>
      <c r="G18" s="757" t="s">
        <v>1913</v>
      </c>
      <c r="H18" s="757" t="s">
        <v>595</v>
      </c>
      <c r="I18" s="757" t="s">
        <v>1598</v>
      </c>
      <c r="J18" s="757" t="s">
        <v>1596</v>
      </c>
      <c r="K18" s="757" t="s">
        <v>1599</v>
      </c>
      <c r="L18" s="758">
        <v>31.09</v>
      </c>
      <c r="M18" s="758">
        <v>31.09</v>
      </c>
      <c r="N18" s="757">
        <v>1</v>
      </c>
      <c r="O18" s="842">
        <v>0.5</v>
      </c>
      <c r="P18" s="758"/>
      <c r="Q18" s="775">
        <v>0</v>
      </c>
      <c r="R18" s="757"/>
      <c r="S18" s="775">
        <v>0</v>
      </c>
      <c r="T18" s="842"/>
      <c r="U18" s="798">
        <v>0</v>
      </c>
    </row>
    <row r="19" spans="1:21" ht="14.4" customHeight="1" x14ac:dyDescent="0.3">
      <c r="A19" s="756">
        <v>50</v>
      </c>
      <c r="B19" s="757" t="s">
        <v>1862</v>
      </c>
      <c r="C19" s="757" t="s">
        <v>1865</v>
      </c>
      <c r="D19" s="840" t="s">
        <v>3054</v>
      </c>
      <c r="E19" s="841" t="s">
        <v>1873</v>
      </c>
      <c r="F19" s="757" t="s">
        <v>1863</v>
      </c>
      <c r="G19" s="757" t="s">
        <v>1914</v>
      </c>
      <c r="H19" s="757" t="s">
        <v>595</v>
      </c>
      <c r="I19" s="757" t="s">
        <v>1915</v>
      </c>
      <c r="J19" s="757" t="s">
        <v>1614</v>
      </c>
      <c r="K19" s="757" t="s">
        <v>1916</v>
      </c>
      <c r="L19" s="758">
        <v>145.72999999999999</v>
      </c>
      <c r="M19" s="758">
        <v>145.72999999999999</v>
      </c>
      <c r="N19" s="757">
        <v>1</v>
      </c>
      <c r="O19" s="842">
        <v>0.5</v>
      </c>
      <c r="P19" s="758"/>
      <c r="Q19" s="775">
        <v>0</v>
      </c>
      <c r="R19" s="757"/>
      <c r="S19" s="775">
        <v>0</v>
      </c>
      <c r="T19" s="842"/>
      <c r="U19" s="798">
        <v>0</v>
      </c>
    </row>
    <row r="20" spans="1:21" ht="14.4" customHeight="1" x14ac:dyDescent="0.3">
      <c r="A20" s="756">
        <v>50</v>
      </c>
      <c r="B20" s="757" t="s">
        <v>1862</v>
      </c>
      <c r="C20" s="757" t="s">
        <v>1865</v>
      </c>
      <c r="D20" s="840" t="s">
        <v>3054</v>
      </c>
      <c r="E20" s="841" t="s">
        <v>1873</v>
      </c>
      <c r="F20" s="757" t="s">
        <v>1863</v>
      </c>
      <c r="G20" s="757" t="s">
        <v>1917</v>
      </c>
      <c r="H20" s="757" t="s">
        <v>595</v>
      </c>
      <c r="I20" s="757" t="s">
        <v>1918</v>
      </c>
      <c r="J20" s="757" t="s">
        <v>1605</v>
      </c>
      <c r="K20" s="757" t="s">
        <v>1919</v>
      </c>
      <c r="L20" s="758">
        <v>0</v>
      </c>
      <c r="M20" s="758">
        <v>0</v>
      </c>
      <c r="N20" s="757">
        <v>1</v>
      </c>
      <c r="O20" s="842">
        <v>0.5</v>
      </c>
      <c r="P20" s="758"/>
      <c r="Q20" s="775"/>
      <c r="R20" s="757"/>
      <c r="S20" s="775">
        <v>0</v>
      </c>
      <c r="T20" s="842"/>
      <c r="U20" s="798">
        <v>0</v>
      </c>
    </row>
    <row r="21" spans="1:21" ht="14.4" customHeight="1" x14ac:dyDescent="0.3">
      <c r="A21" s="756">
        <v>50</v>
      </c>
      <c r="B21" s="757" t="s">
        <v>1862</v>
      </c>
      <c r="C21" s="757" t="s">
        <v>1865</v>
      </c>
      <c r="D21" s="840" t="s">
        <v>3054</v>
      </c>
      <c r="E21" s="841" t="s">
        <v>1873</v>
      </c>
      <c r="F21" s="757" t="s">
        <v>1863</v>
      </c>
      <c r="G21" s="757" t="s">
        <v>1917</v>
      </c>
      <c r="H21" s="757" t="s">
        <v>595</v>
      </c>
      <c r="I21" s="757" t="s">
        <v>1608</v>
      </c>
      <c r="J21" s="757" t="s">
        <v>1605</v>
      </c>
      <c r="K21" s="757" t="s">
        <v>1609</v>
      </c>
      <c r="L21" s="758">
        <v>16.09</v>
      </c>
      <c r="M21" s="758">
        <v>16.09</v>
      </c>
      <c r="N21" s="757">
        <v>1</v>
      </c>
      <c r="O21" s="842">
        <v>1</v>
      </c>
      <c r="P21" s="758">
        <v>16.09</v>
      </c>
      <c r="Q21" s="775">
        <v>1</v>
      </c>
      <c r="R21" s="757">
        <v>1</v>
      </c>
      <c r="S21" s="775">
        <v>1</v>
      </c>
      <c r="T21" s="842">
        <v>1</v>
      </c>
      <c r="U21" s="798">
        <v>1</v>
      </c>
    </row>
    <row r="22" spans="1:21" ht="14.4" customHeight="1" x14ac:dyDescent="0.3">
      <c r="A22" s="756">
        <v>50</v>
      </c>
      <c r="B22" s="757" t="s">
        <v>1862</v>
      </c>
      <c r="C22" s="757" t="s">
        <v>1865</v>
      </c>
      <c r="D22" s="840" t="s">
        <v>3054</v>
      </c>
      <c r="E22" s="841" t="s">
        <v>1873</v>
      </c>
      <c r="F22" s="757" t="s">
        <v>1863</v>
      </c>
      <c r="G22" s="757" t="s">
        <v>1917</v>
      </c>
      <c r="H22" s="757" t="s">
        <v>595</v>
      </c>
      <c r="I22" s="757" t="s">
        <v>1610</v>
      </c>
      <c r="J22" s="757" t="s">
        <v>1605</v>
      </c>
      <c r="K22" s="757" t="s">
        <v>1611</v>
      </c>
      <c r="L22" s="758">
        <v>48.27</v>
      </c>
      <c r="M22" s="758">
        <v>48.27</v>
      </c>
      <c r="N22" s="757">
        <v>1</v>
      </c>
      <c r="O22" s="842">
        <v>0.5</v>
      </c>
      <c r="P22" s="758"/>
      <c r="Q22" s="775">
        <v>0</v>
      </c>
      <c r="R22" s="757"/>
      <c r="S22" s="775">
        <v>0</v>
      </c>
      <c r="T22" s="842"/>
      <c r="U22" s="798">
        <v>0</v>
      </c>
    </row>
    <row r="23" spans="1:21" ht="14.4" customHeight="1" x14ac:dyDescent="0.3">
      <c r="A23" s="756">
        <v>50</v>
      </c>
      <c r="B23" s="757" t="s">
        <v>1862</v>
      </c>
      <c r="C23" s="757" t="s">
        <v>1865</v>
      </c>
      <c r="D23" s="840" t="s">
        <v>3054</v>
      </c>
      <c r="E23" s="841" t="s">
        <v>1873</v>
      </c>
      <c r="F23" s="757" t="s">
        <v>1863</v>
      </c>
      <c r="G23" s="757" t="s">
        <v>1920</v>
      </c>
      <c r="H23" s="757" t="s">
        <v>566</v>
      </c>
      <c r="I23" s="757" t="s">
        <v>1921</v>
      </c>
      <c r="J23" s="757" t="s">
        <v>1922</v>
      </c>
      <c r="K23" s="757" t="s">
        <v>1923</v>
      </c>
      <c r="L23" s="758">
        <v>105.46</v>
      </c>
      <c r="M23" s="758">
        <v>105.46</v>
      </c>
      <c r="N23" s="757">
        <v>1</v>
      </c>
      <c r="O23" s="842">
        <v>0.5</v>
      </c>
      <c r="P23" s="758"/>
      <c r="Q23" s="775">
        <v>0</v>
      </c>
      <c r="R23" s="757"/>
      <c r="S23" s="775">
        <v>0</v>
      </c>
      <c r="T23" s="842"/>
      <c r="U23" s="798">
        <v>0</v>
      </c>
    </row>
    <row r="24" spans="1:21" ht="14.4" customHeight="1" x14ac:dyDescent="0.3">
      <c r="A24" s="756">
        <v>50</v>
      </c>
      <c r="B24" s="757" t="s">
        <v>1862</v>
      </c>
      <c r="C24" s="757" t="s">
        <v>1865</v>
      </c>
      <c r="D24" s="840" t="s">
        <v>3054</v>
      </c>
      <c r="E24" s="841" t="s">
        <v>1873</v>
      </c>
      <c r="F24" s="757" t="s">
        <v>1863</v>
      </c>
      <c r="G24" s="757" t="s">
        <v>1924</v>
      </c>
      <c r="H24" s="757" t="s">
        <v>566</v>
      </c>
      <c r="I24" s="757" t="s">
        <v>1925</v>
      </c>
      <c r="J24" s="757" t="s">
        <v>1043</v>
      </c>
      <c r="K24" s="757" t="s">
        <v>1926</v>
      </c>
      <c r="L24" s="758">
        <v>42.08</v>
      </c>
      <c r="M24" s="758">
        <v>42.08</v>
      </c>
      <c r="N24" s="757">
        <v>1</v>
      </c>
      <c r="O24" s="842">
        <v>1</v>
      </c>
      <c r="P24" s="758"/>
      <c r="Q24" s="775">
        <v>0</v>
      </c>
      <c r="R24" s="757"/>
      <c r="S24" s="775">
        <v>0</v>
      </c>
      <c r="T24" s="842"/>
      <c r="U24" s="798">
        <v>0</v>
      </c>
    </row>
    <row r="25" spans="1:21" ht="14.4" customHeight="1" x14ac:dyDescent="0.3">
      <c r="A25" s="756">
        <v>50</v>
      </c>
      <c r="B25" s="757" t="s">
        <v>1862</v>
      </c>
      <c r="C25" s="757" t="s">
        <v>1865</v>
      </c>
      <c r="D25" s="840" t="s">
        <v>3054</v>
      </c>
      <c r="E25" s="841" t="s">
        <v>1873</v>
      </c>
      <c r="F25" s="757" t="s">
        <v>1863</v>
      </c>
      <c r="G25" s="757" t="s">
        <v>1927</v>
      </c>
      <c r="H25" s="757" t="s">
        <v>566</v>
      </c>
      <c r="I25" s="757" t="s">
        <v>1928</v>
      </c>
      <c r="J25" s="757" t="s">
        <v>660</v>
      </c>
      <c r="K25" s="757" t="s">
        <v>1929</v>
      </c>
      <c r="L25" s="758">
        <v>42.54</v>
      </c>
      <c r="M25" s="758">
        <v>85.08</v>
      </c>
      <c r="N25" s="757">
        <v>2</v>
      </c>
      <c r="O25" s="842">
        <v>1</v>
      </c>
      <c r="P25" s="758">
        <v>42.54</v>
      </c>
      <c r="Q25" s="775">
        <v>0.5</v>
      </c>
      <c r="R25" s="757">
        <v>1</v>
      </c>
      <c r="S25" s="775">
        <v>0.5</v>
      </c>
      <c r="T25" s="842">
        <v>0.5</v>
      </c>
      <c r="U25" s="798">
        <v>0.5</v>
      </c>
    </row>
    <row r="26" spans="1:21" ht="14.4" customHeight="1" x14ac:dyDescent="0.3">
      <c r="A26" s="756">
        <v>50</v>
      </c>
      <c r="B26" s="757" t="s">
        <v>1862</v>
      </c>
      <c r="C26" s="757" t="s">
        <v>1865</v>
      </c>
      <c r="D26" s="840" t="s">
        <v>3054</v>
      </c>
      <c r="E26" s="841" t="s">
        <v>1873</v>
      </c>
      <c r="F26" s="757" t="s">
        <v>1863</v>
      </c>
      <c r="G26" s="757" t="s">
        <v>1930</v>
      </c>
      <c r="H26" s="757" t="s">
        <v>595</v>
      </c>
      <c r="I26" s="757" t="s">
        <v>1621</v>
      </c>
      <c r="J26" s="757" t="s">
        <v>1622</v>
      </c>
      <c r="K26" s="757" t="s">
        <v>1623</v>
      </c>
      <c r="L26" s="758">
        <v>93.46</v>
      </c>
      <c r="M26" s="758">
        <v>93.46</v>
      </c>
      <c r="N26" s="757">
        <v>1</v>
      </c>
      <c r="O26" s="842">
        <v>0.5</v>
      </c>
      <c r="P26" s="758"/>
      <c r="Q26" s="775">
        <v>0</v>
      </c>
      <c r="R26" s="757"/>
      <c r="S26" s="775">
        <v>0</v>
      </c>
      <c r="T26" s="842"/>
      <c r="U26" s="798">
        <v>0</v>
      </c>
    </row>
    <row r="27" spans="1:21" ht="14.4" customHeight="1" x14ac:dyDescent="0.3">
      <c r="A27" s="756">
        <v>50</v>
      </c>
      <c r="B27" s="757" t="s">
        <v>1862</v>
      </c>
      <c r="C27" s="757" t="s">
        <v>1865</v>
      </c>
      <c r="D27" s="840" t="s">
        <v>3054</v>
      </c>
      <c r="E27" s="841" t="s">
        <v>1873</v>
      </c>
      <c r="F27" s="757" t="s">
        <v>1863</v>
      </c>
      <c r="G27" s="757" t="s">
        <v>1931</v>
      </c>
      <c r="H27" s="757" t="s">
        <v>566</v>
      </c>
      <c r="I27" s="757" t="s">
        <v>1932</v>
      </c>
      <c r="J27" s="757" t="s">
        <v>734</v>
      </c>
      <c r="K27" s="757" t="s">
        <v>1933</v>
      </c>
      <c r="L27" s="758">
        <v>87.89</v>
      </c>
      <c r="M27" s="758">
        <v>87.89</v>
      </c>
      <c r="N27" s="757">
        <v>1</v>
      </c>
      <c r="O27" s="842">
        <v>0.5</v>
      </c>
      <c r="P27" s="758"/>
      <c r="Q27" s="775">
        <v>0</v>
      </c>
      <c r="R27" s="757"/>
      <c r="S27" s="775">
        <v>0</v>
      </c>
      <c r="T27" s="842"/>
      <c r="U27" s="798">
        <v>0</v>
      </c>
    </row>
    <row r="28" spans="1:21" ht="14.4" customHeight="1" x14ac:dyDescent="0.3">
      <c r="A28" s="756">
        <v>50</v>
      </c>
      <c r="B28" s="757" t="s">
        <v>1862</v>
      </c>
      <c r="C28" s="757" t="s">
        <v>1865</v>
      </c>
      <c r="D28" s="840" t="s">
        <v>3054</v>
      </c>
      <c r="E28" s="841" t="s">
        <v>1873</v>
      </c>
      <c r="F28" s="757" t="s">
        <v>1863</v>
      </c>
      <c r="G28" s="757" t="s">
        <v>1054</v>
      </c>
      <c r="H28" s="757" t="s">
        <v>595</v>
      </c>
      <c r="I28" s="757" t="s">
        <v>1934</v>
      </c>
      <c r="J28" s="757" t="s">
        <v>1550</v>
      </c>
      <c r="K28" s="757" t="s">
        <v>1935</v>
      </c>
      <c r="L28" s="758">
        <v>120.61</v>
      </c>
      <c r="M28" s="758">
        <v>482.44</v>
      </c>
      <c r="N28" s="757">
        <v>4</v>
      </c>
      <c r="O28" s="842">
        <v>2</v>
      </c>
      <c r="P28" s="758">
        <v>361.83</v>
      </c>
      <c r="Q28" s="775">
        <v>0.75</v>
      </c>
      <c r="R28" s="757">
        <v>3</v>
      </c>
      <c r="S28" s="775">
        <v>0.75</v>
      </c>
      <c r="T28" s="842">
        <v>1.5</v>
      </c>
      <c r="U28" s="798">
        <v>0.75</v>
      </c>
    </row>
    <row r="29" spans="1:21" ht="14.4" customHeight="1" x14ac:dyDescent="0.3">
      <c r="A29" s="756">
        <v>50</v>
      </c>
      <c r="B29" s="757" t="s">
        <v>1862</v>
      </c>
      <c r="C29" s="757" t="s">
        <v>1865</v>
      </c>
      <c r="D29" s="840" t="s">
        <v>3054</v>
      </c>
      <c r="E29" s="841" t="s">
        <v>1873</v>
      </c>
      <c r="F29" s="757" t="s">
        <v>1863</v>
      </c>
      <c r="G29" s="757" t="s">
        <v>1054</v>
      </c>
      <c r="H29" s="757" t="s">
        <v>595</v>
      </c>
      <c r="I29" s="757" t="s">
        <v>1549</v>
      </c>
      <c r="J29" s="757" t="s">
        <v>1550</v>
      </c>
      <c r="K29" s="757" t="s">
        <v>1551</v>
      </c>
      <c r="L29" s="758">
        <v>184.74</v>
      </c>
      <c r="M29" s="758">
        <v>369.48</v>
      </c>
      <c r="N29" s="757">
        <v>2</v>
      </c>
      <c r="O29" s="842">
        <v>1</v>
      </c>
      <c r="P29" s="758"/>
      <c r="Q29" s="775">
        <v>0</v>
      </c>
      <c r="R29" s="757"/>
      <c r="S29" s="775">
        <v>0</v>
      </c>
      <c r="T29" s="842"/>
      <c r="U29" s="798">
        <v>0</v>
      </c>
    </row>
    <row r="30" spans="1:21" ht="14.4" customHeight="1" x14ac:dyDescent="0.3">
      <c r="A30" s="756">
        <v>50</v>
      </c>
      <c r="B30" s="757" t="s">
        <v>1862</v>
      </c>
      <c r="C30" s="757" t="s">
        <v>1865</v>
      </c>
      <c r="D30" s="840" t="s">
        <v>3054</v>
      </c>
      <c r="E30" s="841" t="s">
        <v>1873</v>
      </c>
      <c r="F30" s="757" t="s">
        <v>1863</v>
      </c>
      <c r="G30" s="757" t="s">
        <v>1936</v>
      </c>
      <c r="H30" s="757" t="s">
        <v>566</v>
      </c>
      <c r="I30" s="757" t="s">
        <v>1937</v>
      </c>
      <c r="J30" s="757" t="s">
        <v>764</v>
      </c>
      <c r="K30" s="757" t="s">
        <v>1938</v>
      </c>
      <c r="L30" s="758">
        <v>55.54</v>
      </c>
      <c r="M30" s="758">
        <v>166.62</v>
      </c>
      <c r="N30" s="757">
        <v>3</v>
      </c>
      <c r="O30" s="842">
        <v>1.5</v>
      </c>
      <c r="P30" s="758">
        <v>55.54</v>
      </c>
      <c r="Q30" s="775">
        <v>0.33333333333333331</v>
      </c>
      <c r="R30" s="757">
        <v>1</v>
      </c>
      <c r="S30" s="775">
        <v>0.33333333333333331</v>
      </c>
      <c r="T30" s="842">
        <v>0.5</v>
      </c>
      <c r="U30" s="798">
        <v>0.33333333333333331</v>
      </c>
    </row>
    <row r="31" spans="1:21" ht="14.4" customHeight="1" x14ac:dyDescent="0.3">
      <c r="A31" s="756">
        <v>50</v>
      </c>
      <c r="B31" s="757" t="s">
        <v>1862</v>
      </c>
      <c r="C31" s="757" t="s">
        <v>1865</v>
      </c>
      <c r="D31" s="840" t="s">
        <v>3054</v>
      </c>
      <c r="E31" s="841" t="s">
        <v>1873</v>
      </c>
      <c r="F31" s="757" t="s">
        <v>1863</v>
      </c>
      <c r="G31" s="757" t="s">
        <v>1939</v>
      </c>
      <c r="H31" s="757" t="s">
        <v>566</v>
      </c>
      <c r="I31" s="757" t="s">
        <v>1940</v>
      </c>
      <c r="J31" s="757" t="s">
        <v>1941</v>
      </c>
      <c r="K31" s="757" t="s">
        <v>1942</v>
      </c>
      <c r="L31" s="758">
        <v>0</v>
      </c>
      <c r="M31" s="758">
        <v>0</v>
      </c>
      <c r="N31" s="757">
        <v>1</v>
      </c>
      <c r="O31" s="842">
        <v>1</v>
      </c>
      <c r="P31" s="758"/>
      <c r="Q31" s="775"/>
      <c r="R31" s="757"/>
      <c r="S31" s="775">
        <v>0</v>
      </c>
      <c r="T31" s="842"/>
      <c r="U31" s="798">
        <v>0</v>
      </c>
    </row>
    <row r="32" spans="1:21" ht="14.4" customHeight="1" x14ac:dyDescent="0.3">
      <c r="A32" s="756">
        <v>50</v>
      </c>
      <c r="B32" s="757" t="s">
        <v>1862</v>
      </c>
      <c r="C32" s="757" t="s">
        <v>1865</v>
      </c>
      <c r="D32" s="840" t="s">
        <v>3054</v>
      </c>
      <c r="E32" s="841" t="s">
        <v>1874</v>
      </c>
      <c r="F32" s="757" t="s">
        <v>1863</v>
      </c>
      <c r="G32" s="757" t="s">
        <v>1943</v>
      </c>
      <c r="H32" s="757" t="s">
        <v>566</v>
      </c>
      <c r="I32" s="757" t="s">
        <v>1944</v>
      </c>
      <c r="J32" s="757" t="s">
        <v>1945</v>
      </c>
      <c r="K32" s="757" t="s">
        <v>1946</v>
      </c>
      <c r="L32" s="758">
        <v>72.55</v>
      </c>
      <c r="M32" s="758">
        <v>72.55</v>
      </c>
      <c r="N32" s="757">
        <v>1</v>
      </c>
      <c r="O32" s="842">
        <v>1</v>
      </c>
      <c r="P32" s="758"/>
      <c r="Q32" s="775">
        <v>0</v>
      </c>
      <c r="R32" s="757"/>
      <c r="S32" s="775">
        <v>0</v>
      </c>
      <c r="T32" s="842"/>
      <c r="U32" s="798">
        <v>0</v>
      </c>
    </row>
    <row r="33" spans="1:21" ht="14.4" customHeight="1" x14ac:dyDescent="0.3">
      <c r="A33" s="756">
        <v>50</v>
      </c>
      <c r="B33" s="757" t="s">
        <v>1862</v>
      </c>
      <c r="C33" s="757" t="s">
        <v>1865</v>
      </c>
      <c r="D33" s="840" t="s">
        <v>3054</v>
      </c>
      <c r="E33" s="841" t="s">
        <v>1874</v>
      </c>
      <c r="F33" s="757" t="s">
        <v>1863</v>
      </c>
      <c r="G33" s="757" t="s">
        <v>1887</v>
      </c>
      <c r="H33" s="757" t="s">
        <v>595</v>
      </c>
      <c r="I33" s="757" t="s">
        <v>1580</v>
      </c>
      <c r="J33" s="757" t="s">
        <v>695</v>
      </c>
      <c r="K33" s="757" t="s">
        <v>1581</v>
      </c>
      <c r="L33" s="758">
        <v>72</v>
      </c>
      <c r="M33" s="758">
        <v>648</v>
      </c>
      <c r="N33" s="757">
        <v>9</v>
      </c>
      <c r="O33" s="842">
        <v>4.5</v>
      </c>
      <c r="P33" s="758">
        <v>144</v>
      </c>
      <c r="Q33" s="775">
        <v>0.22222222222222221</v>
      </c>
      <c r="R33" s="757">
        <v>2</v>
      </c>
      <c r="S33" s="775">
        <v>0.22222222222222221</v>
      </c>
      <c r="T33" s="842">
        <v>1</v>
      </c>
      <c r="U33" s="798">
        <v>0.22222222222222221</v>
      </c>
    </row>
    <row r="34" spans="1:21" ht="14.4" customHeight="1" x14ac:dyDescent="0.3">
      <c r="A34" s="756">
        <v>50</v>
      </c>
      <c r="B34" s="757" t="s">
        <v>1862</v>
      </c>
      <c r="C34" s="757" t="s">
        <v>1865</v>
      </c>
      <c r="D34" s="840" t="s">
        <v>3054</v>
      </c>
      <c r="E34" s="841" t="s">
        <v>1874</v>
      </c>
      <c r="F34" s="757" t="s">
        <v>1863</v>
      </c>
      <c r="G34" s="757" t="s">
        <v>1888</v>
      </c>
      <c r="H34" s="757" t="s">
        <v>566</v>
      </c>
      <c r="I34" s="757" t="s">
        <v>1947</v>
      </c>
      <c r="J34" s="757" t="s">
        <v>628</v>
      </c>
      <c r="K34" s="757" t="s">
        <v>1597</v>
      </c>
      <c r="L34" s="758">
        <v>62.18</v>
      </c>
      <c r="M34" s="758">
        <v>124.36</v>
      </c>
      <c r="N34" s="757">
        <v>2</v>
      </c>
      <c r="O34" s="842">
        <v>1.5</v>
      </c>
      <c r="P34" s="758">
        <v>62.18</v>
      </c>
      <c r="Q34" s="775">
        <v>0.5</v>
      </c>
      <c r="R34" s="757">
        <v>1</v>
      </c>
      <c r="S34" s="775">
        <v>0.5</v>
      </c>
      <c r="T34" s="842">
        <v>0.5</v>
      </c>
      <c r="U34" s="798">
        <v>0.33333333333333331</v>
      </c>
    </row>
    <row r="35" spans="1:21" ht="14.4" customHeight="1" x14ac:dyDescent="0.3">
      <c r="A35" s="756">
        <v>50</v>
      </c>
      <c r="B35" s="757" t="s">
        <v>1862</v>
      </c>
      <c r="C35" s="757" t="s">
        <v>1865</v>
      </c>
      <c r="D35" s="840" t="s">
        <v>3054</v>
      </c>
      <c r="E35" s="841" t="s">
        <v>1874</v>
      </c>
      <c r="F35" s="757" t="s">
        <v>1863</v>
      </c>
      <c r="G35" s="757" t="s">
        <v>1888</v>
      </c>
      <c r="H35" s="757" t="s">
        <v>566</v>
      </c>
      <c r="I35" s="757" t="s">
        <v>1889</v>
      </c>
      <c r="J35" s="757" t="s">
        <v>630</v>
      </c>
      <c r="K35" s="757" t="s">
        <v>1611</v>
      </c>
      <c r="L35" s="758">
        <v>31.09</v>
      </c>
      <c r="M35" s="758">
        <v>31.09</v>
      </c>
      <c r="N35" s="757">
        <v>1</v>
      </c>
      <c r="O35" s="842">
        <v>0.5</v>
      </c>
      <c r="P35" s="758">
        <v>31.09</v>
      </c>
      <c r="Q35" s="775">
        <v>1</v>
      </c>
      <c r="R35" s="757">
        <v>1</v>
      </c>
      <c r="S35" s="775">
        <v>1</v>
      </c>
      <c r="T35" s="842">
        <v>0.5</v>
      </c>
      <c r="U35" s="798">
        <v>1</v>
      </c>
    </row>
    <row r="36" spans="1:21" ht="14.4" customHeight="1" x14ac:dyDescent="0.3">
      <c r="A36" s="756">
        <v>50</v>
      </c>
      <c r="B36" s="757" t="s">
        <v>1862</v>
      </c>
      <c r="C36" s="757" t="s">
        <v>1865</v>
      </c>
      <c r="D36" s="840" t="s">
        <v>3054</v>
      </c>
      <c r="E36" s="841" t="s">
        <v>1874</v>
      </c>
      <c r="F36" s="757" t="s">
        <v>1863</v>
      </c>
      <c r="G36" s="757" t="s">
        <v>1948</v>
      </c>
      <c r="H36" s="757" t="s">
        <v>595</v>
      </c>
      <c r="I36" s="757" t="s">
        <v>1630</v>
      </c>
      <c r="J36" s="757" t="s">
        <v>1631</v>
      </c>
      <c r="K36" s="757" t="s">
        <v>1632</v>
      </c>
      <c r="L36" s="758">
        <v>278.64</v>
      </c>
      <c r="M36" s="758">
        <v>5015.5199999999986</v>
      </c>
      <c r="N36" s="757">
        <v>18</v>
      </c>
      <c r="O36" s="842">
        <v>10</v>
      </c>
      <c r="P36" s="758">
        <v>1393.1999999999998</v>
      </c>
      <c r="Q36" s="775">
        <v>0.27777777777777785</v>
      </c>
      <c r="R36" s="757">
        <v>5</v>
      </c>
      <c r="S36" s="775">
        <v>0.27777777777777779</v>
      </c>
      <c r="T36" s="842">
        <v>3</v>
      </c>
      <c r="U36" s="798">
        <v>0.3</v>
      </c>
    </row>
    <row r="37" spans="1:21" ht="14.4" customHeight="1" x14ac:dyDescent="0.3">
      <c r="A37" s="756">
        <v>50</v>
      </c>
      <c r="B37" s="757" t="s">
        <v>1862</v>
      </c>
      <c r="C37" s="757" t="s">
        <v>1865</v>
      </c>
      <c r="D37" s="840" t="s">
        <v>3054</v>
      </c>
      <c r="E37" s="841" t="s">
        <v>1874</v>
      </c>
      <c r="F37" s="757" t="s">
        <v>1863</v>
      </c>
      <c r="G37" s="757" t="s">
        <v>1890</v>
      </c>
      <c r="H37" s="757" t="s">
        <v>595</v>
      </c>
      <c r="I37" s="757" t="s">
        <v>1587</v>
      </c>
      <c r="J37" s="757" t="s">
        <v>958</v>
      </c>
      <c r="K37" s="757" t="s">
        <v>1588</v>
      </c>
      <c r="L37" s="758">
        <v>35.11</v>
      </c>
      <c r="M37" s="758">
        <v>210.66000000000003</v>
      </c>
      <c r="N37" s="757">
        <v>6</v>
      </c>
      <c r="O37" s="842">
        <v>3.5</v>
      </c>
      <c r="P37" s="758">
        <v>35.11</v>
      </c>
      <c r="Q37" s="775">
        <v>0.16666666666666666</v>
      </c>
      <c r="R37" s="757">
        <v>1</v>
      </c>
      <c r="S37" s="775">
        <v>0.16666666666666666</v>
      </c>
      <c r="T37" s="842">
        <v>1</v>
      </c>
      <c r="U37" s="798">
        <v>0.2857142857142857</v>
      </c>
    </row>
    <row r="38" spans="1:21" ht="14.4" customHeight="1" x14ac:dyDescent="0.3">
      <c r="A38" s="756">
        <v>50</v>
      </c>
      <c r="B38" s="757" t="s">
        <v>1862</v>
      </c>
      <c r="C38" s="757" t="s">
        <v>1865</v>
      </c>
      <c r="D38" s="840" t="s">
        <v>3054</v>
      </c>
      <c r="E38" s="841" t="s">
        <v>1874</v>
      </c>
      <c r="F38" s="757" t="s">
        <v>1863</v>
      </c>
      <c r="G38" s="757" t="s">
        <v>1890</v>
      </c>
      <c r="H38" s="757" t="s">
        <v>595</v>
      </c>
      <c r="I38" s="757" t="s">
        <v>1589</v>
      </c>
      <c r="J38" s="757" t="s">
        <v>956</v>
      </c>
      <c r="K38" s="757" t="s">
        <v>1590</v>
      </c>
      <c r="L38" s="758">
        <v>70.23</v>
      </c>
      <c r="M38" s="758">
        <v>70.23</v>
      </c>
      <c r="N38" s="757">
        <v>1</v>
      </c>
      <c r="O38" s="842">
        <v>0.5</v>
      </c>
      <c r="P38" s="758"/>
      <c r="Q38" s="775">
        <v>0</v>
      </c>
      <c r="R38" s="757"/>
      <c r="S38" s="775">
        <v>0</v>
      </c>
      <c r="T38" s="842"/>
      <c r="U38" s="798">
        <v>0</v>
      </c>
    </row>
    <row r="39" spans="1:21" ht="14.4" customHeight="1" x14ac:dyDescent="0.3">
      <c r="A39" s="756">
        <v>50</v>
      </c>
      <c r="B39" s="757" t="s">
        <v>1862</v>
      </c>
      <c r="C39" s="757" t="s">
        <v>1865</v>
      </c>
      <c r="D39" s="840" t="s">
        <v>3054</v>
      </c>
      <c r="E39" s="841" t="s">
        <v>1874</v>
      </c>
      <c r="F39" s="757" t="s">
        <v>1863</v>
      </c>
      <c r="G39" s="757" t="s">
        <v>1949</v>
      </c>
      <c r="H39" s="757" t="s">
        <v>566</v>
      </c>
      <c r="I39" s="757" t="s">
        <v>1950</v>
      </c>
      <c r="J39" s="757" t="s">
        <v>1951</v>
      </c>
      <c r="K39" s="757" t="s">
        <v>1952</v>
      </c>
      <c r="L39" s="758">
        <v>23.72</v>
      </c>
      <c r="M39" s="758">
        <v>23.72</v>
      </c>
      <c r="N39" s="757">
        <v>1</v>
      </c>
      <c r="O39" s="842">
        <v>0.5</v>
      </c>
      <c r="P39" s="758"/>
      <c r="Q39" s="775">
        <v>0</v>
      </c>
      <c r="R39" s="757"/>
      <c r="S39" s="775">
        <v>0</v>
      </c>
      <c r="T39" s="842"/>
      <c r="U39" s="798">
        <v>0</v>
      </c>
    </row>
    <row r="40" spans="1:21" ht="14.4" customHeight="1" x14ac:dyDescent="0.3">
      <c r="A40" s="756">
        <v>50</v>
      </c>
      <c r="B40" s="757" t="s">
        <v>1862</v>
      </c>
      <c r="C40" s="757" t="s">
        <v>1865</v>
      </c>
      <c r="D40" s="840" t="s">
        <v>3054</v>
      </c>
      <c r="E40" s="841" t="s">
        <v>1874</v>
      </c>
      <c r="F40" s="757" t="s">
        <v>1863</v>
      </c>
      <c r="G40" s="757" t="s">
        <v>1891</v>
      </c>
      <c r="H40" s="757" t="s">
        <v>566</v>
      </c>
      <c r="I40" s="757" t="s">
        <v>1892</v>
      </c>
      <c r="J40" s="757" t="s">
        <v>782</v>
      </c>
      <c r="K40" s="757" t="s">
        <v>1893</v>
      </c>
      <c r="L40" s="758">
        <v>42.51</v>
      </c>
      <c r="M40" s="758">
        <v>297.57</v>
      </c>
      <c r="N40" s="757">
        <v>7</v>
      </c>
      <c r="O40" s="842">
        <v>3.5</v>
      </c>
      <c r="P40" s="758">
        <v>42.51</v>
      </c>
      <c r="Q40" s="775">
        <v>0.14285714285714285</v>
      </c>
      <c r="R40" s="757">
        <v>1</v>
      </c>
      <c r="S40" s="775">
        <v>0.14285714285714285</v>
      </c>
      <c r="T40" s="842">
        <v>0.5</v>
      </c>
      <c r="U40" s="798">
        <v>0.14285714285714285</v>
      </c>
    </row>
    <row r="41" spans="1:21" ht="14.4" customHeight="1" x14ac:dyDescent="0.3">
      <c r="A41" s="756">
        <v>50</v>
      </c>
      <c r="B41" s="757" t="s">
        <v>1862</v>
      </c>
      <c r="C41" s="757" t="s">
        <v>1865</v>
      </c>
      <c r="D41" s="840" t="s">
        <v>3054</v>
      </c>
      <c r="E41" s="841" t="s">
        <v>1874</v>
      </c>
      <c r="F41" s="757" t="s">
        <v>1863</v>
      </c>
      <c r="G41" s="757" t="s">
        <v>1953</v>
      </c>
      <c r="H41" s="757" t="s">
        <v>566</v>
      </c>
      <c r="I41" s="757" t="s">
        <v>1954</v>
      </c>
      <c r="J41" s="757" t="s">
        <v>1281</v>
      </c>
      <c r="K41" s="757" t="s">
        <v>1955</v>
      </c>
      <c r="L41" s="758">
        <v>50.64</v>
      </c>
      <c r="M41" s="758">
        <v>50.64</v>
      </c>
      <c r="N41" s="757">
        <v>1</v>
      </c>
      <c r="O41" s="842">
        <v>0.5</v>
      </c>
      <c r="P41" s="758">
        <v>50.64</v>
      </c>
      <c r="Q41" s="775">
        <v>1</v>
      </c>
      <c r="R41" s="757">
        <v>1</v>
      </c>
      <c r="S41" s="775">
        <v>1</v>
      </c>
      <c r="T41" s="842">
        <v>0.5</v>
      </c>
      <c r="U41" s="798">
        <v>1</v>
      </c>
    </row>
    <row r="42" spans="1:21" ht="14.4" customHeight="1" x14ac:dyDescent="0.3">
      <c r="A42" s="756">
        <v>50</v>
      </c>
      <c r="B42" s="757" t="s">
        <v>1862</v>
      </c>
      <c r="C42" s="757" t="s">
        <v>1865</v>
      </c>
      <c r="D42" s="840" t="s">
        <v>3054</v>
      </c>
      <c r="E42" s="841" t="s">
        <v>1874</v>
      </c>
      <c r="F42" s="757" t="s">
        <v>1863</v>
      </c>
      <c r="G42" s="757" t="s">
        <v>1956</v>
      </c>
      <c r="H42" s="757" t="s">
        <v>566</v>
      </c>
      <c r="I42" s="757" t="s">
        <v>1957</v>
      </c>
      <c r="J42" s="757" t="s">
        <v>841</v>
      </c>
      <c r="K42" s="757" t="s">
        <v>1958</v>
      </c>
      <c r="L42" s="758">
        <v>33</v>
      </c>
      <c r="M42" s="758">
        <v>33</v>
      </c>
      <c r="N42" s="757">
        <v>1</v>
      </c>
      <c r="O42" s="842">
        <v>0.5</v>
      </c>
      <c r="P42" s="758">
        <v>33</v>
      </c>
      <c r="Q42" s="775">
        <v>1</v>
      </c>
      <c r="R42" s="757">
        <v>1</v>
      </c>
      <c r="S42" s="775">
        <v>1</v>
      </c>
      <c r="T42" s="842">
        <v>0.5</v>
      </c>
      <c r="U42" s="798">
        <v>1</v>
      </c>
    </row>
    <row r="43" spans="1:21" ht="14.4" customHeight="1" x14ac:dyDescent="0.3">
      <c r="A43" s="756">
        <v>50</v>
      </c>
      <c r="B43" s="757" t="s">
        <v>1862</v>
      </c>
      <c r="C43" s="757" t="s">
        <v>1865</v>
      </c>
      <c r="D43" s="840" t="s">
        <v>3054</v>
      </c>
      <c r="E43" s="841" t="s">
        <v>1874</v>
      </c>
      <c r="F43" s="757" t="s">
        <v>1863</v>
      </c>
      <c r="G43" s="757" t="s">
        <v>1959</v>
      </c>
      <c r="H43" s="757" t="s">
        <v>566</v>
      </c>
      <c r="I43" s="757" t="s">
        <v>1960</v>
      </c>
      <c r="J43" s="757" t="s">
        <v>1349</v>
      </c>
      <c r="K43" s="757" t="s">
        <v>1961</v>
      </c>
      <c r="L43" s="758">
        <v>34.15</v>
      </c>
      <c r="M43" s="758">
        <v>34.15</v>
      </c>
      <c r="N43" s="757">
        <v>1</v>
      </c>
      <c r="O43" s="842">
        <v>0.5</v>
      </c>
      <c r="P43" s="758"/>
      <c r="Q43" s="775">
        <v>0</v>
      </c>
      <c r="R43" s="757"/>
      <c r="S43" s="775">
        <v>0</v>
      </c>
      <c r="T43" s="842"/>
      <c r="U43" s="798">
        <v>0</v>
      </c>
    </row>
    <row r="44" spans="1:21" ht="14.4" customHeight="1" x14ac:dyDescent="0.3">
      <c r="A44" s="756">
        <v>50</v>
      </c>
      <c r="B44" s="757" t="s">
        <v>1862</v>
      </c>
      <c r="C44" s="757" t="s">
        <v>1865</v>
      </c>
      <c r="D44" s="840" t="s">
        <v>3054</v>
      </c>
      <c r="E44" s="841" t="s">
        <v>1874</v>
      </c>
      <c r="F44" s="757" t="s">
        <v>1863</v>
      </c>
      <c r="G44" s="757" t="s">
        <v>1962</v>
      </c>
      <c r="H44" s="757" t="s">
        <v>566</v>
      </c>
      <c r="I44" s="757" t="s">
        <v>1963</v>
      </c>
      <c r="J44" s="757" t="s">
        <v>1964</v>
      </c>
      <c r="K44" s="757" t="s">
        <v>1965</v>
      </c>
      <c r="L44" s="758">
        <v>166.1</v>
      </c>
      <c r="M44" s="758">
        <v>166.1</v>
      </c>
      <c r="N44" s="757">
        <v>1</v>
      </c>
      <c r="O44" s="842">
        <v>0.5</v>
      </c>
      <c r="P44" s="758"/>
      <c r="Q44" s="775">
        <v>0</v>
      </c>
      <c r="R44" s="757"/>
      <c r="S44" s="775">
        <v>0</v>
      </c>
      <c r="T44" s="842"/>
      <c r="U44" s="798">
        <v>0</v>
      </c>
    </row>
    <row r="45" spans="1:21" ht="14.4" customHeight="1" x14ac:dyDescent="0.3">
      <c r="A45" s="756">
        <v>50</v>
      </c>
      <c r="B45" s="757" t="s">
        <v>1862</v>
      </c>
      <c r="C45" s="757" t="s">
        <v>1865</v>
      </c>
      <c r="D45" s="840" t="s">
        <v>3054</v>
      </c>
      <c r="E45" s="841" t="s">
        <v>1874</v>
      </c>
      <c r="F45" s="757" t="s">
        <v>1863</v>
      </c>
      <c r="G45" s="757" t="s">
        <v>1966</v>
      </c>
      <c r="H45" s="757" t="s">
        <v>566</v>
      </c>
      <c r="I45" s="757" t="s">
        <v>1967</v>
      </c>
      <c r="J45" s="757" t="s">
        <v>1968</v>
      </c>
      <c r="K45" s="757" t="s">
        <v>1969</v>
      </c>
      <c r="L45" s="758">
        <v>95.57</v>
      </c>
      <c r="M45" s="758">
        <v>95.57</v>
      </c>
      <c r="N45" s="757">
        <v>1</v>
      </c>
      <c r="O45" s="842">
        <v>0.5</v>
      </c>
      <c r="P45" s="758"/>
      <c r="Q45" s="775">
        <v>0</v>
      </c>
      <c r="R45" s="757"/>
      <c r="S45" s="775">
        <v>0</v>
      </c>
      <c r="T45" s="842"/>
      <c r="U45" s="798">
        <v>0</v>
      </c>
    </row>
    <row r="46" spans="1:21" ht="14.4" customHeight="1" x14ac:dyDescent="0.3">
      <c r="A46" s="756">
        <v>50</v>
      </c>
      <c r="B46" s="757" t="s">
        <v>1862</v>
      </c>
      <c r="C46" s="757" t="s">
        <v>1865</v>
      </c>
      <c r="D46" s="840" t="s">
        <v>3054</v>
      </c>
      <c r="E46" s="841" t="s">
        <v>1874</v>
      </c>
      <c r="F46" s="757" t="s">
        <v>1863</v>
      </c>
      <c r="G46" s="757" t="s">
        <v>1894</v>
      </c>
      <c r="H46" s="757" t="s">
        <v>595</v>
      </c>
      <c r="I46" s="757" t="s">
        <v>1568</v>
      </c>
      <c r="J46" s="757" t="s">
        <v>1569</v>
      </c>
      <c r="K46" s="757" t="s">
        <v>1570</v>
      </c>
      <c r="L46" s="758">
        <v>93.43</v>
      </c>
      <c r="M46" s="758">
        <v>840.87000000000012</v>
      </c>
      <c r="N46" s="757">
        <v>9</v>
      </c>
      <c r="O46" s="842">
        <v>4.5</v>
      </c>
      <c r="P46" s="758">
        <v>280.29000000000002</v>
      </c>
      <c r="Q46" s="775">
        <v>0.33333333333333331</v>
      </c>
      <c r="R46" s="757">
        <v>3</v>
      </c>
      <c r="S46" s="775">
        <v>0.33333333333333331</v>
      </c>
      <c r="T46" s="842">
        <v>1.5</v>
      </c>
      <c r="U46" s="798">
        <v>0.33333333333333331</v>
      </c>
    </row>
    <row r="47" spans="1:21" ht="14.4" customHeight="1" x14ac:dyDescent="0.3">
      <c r="A47" s="756">
        <v>50</v>
      </c>
      <c r="B47" s="757" t="s">
        <v>1862</v>
      </c>
      <c r="C47" s="757" t="s">
        <v>1865</v>
      </c>
      <c r="D47" s="840" t="s">
        <v>3054</v>
      </c>
      <c r="E47" s="841" t="s">
        <v>1874</v>
      </c>
      <c r="F47" s="757" t="s">
        <v>1863</v>
      </c>
      <c r="G47" s="757" t="s">
        <v>1970</v>
      </c>
      <c r="H47" s="757" t="s">
        <v>566</v>
      </c>
      <c r="I47" s="757" t="s">
        <v>1971</v>
      </c>
      <c r="J47" s="757" t="s">
        <v>1972</v>
      </c>
      <c r="K47" s="757" t="s">
        <v>1973</v>
      </c>
      <c r="L47" s="758">
        <v>73.989999999999995</v>
      </c>
      <c r="M47" s="758">
        <v>73.989999999999995</v>
      </c>
      <c r="N47" s="757">
        <v>1</v>
      </c>
      <c r="O47" s="842">
        <v>1</v>
      </c>
      <c r="P47" s="758"/>
      <c r="Q47" s="775">
        <v>0</v>
      </c>
      <c r="R47" s="757"/>
      <c r="S47" s="775">
        <v>0</v>
      </c>
      <c r="T47" s="842"/>
      <c r="U47" s="798">
        <v>0</v>
      </c>
    </row>
    <row r="48" spans="1:21" ht="14.4" customHeight="1" x14ac:dyDescent="0.3">
      <c r="A48" s="756">
        <v>50</v>
      </c>
      <c r="B48" s="757" t="s">
        <v>1862</v>
      </c>
      <c r="C48" s="757" t="s">
        <v>1865</v>
      </c>
      <c r="D48" s="840" t="s">
        <v>3054</v>
      </c>
      <c r="E48" s="841" t="s">
        <v>1874</v>
      </c>
      <c r="F48" s="757" t="s">
        <v>1863</v>
      </c>
      <c r="G48" s="757" t="s">
        <v>1895</v>
      </c>
      <c r="H48" s="757" t="s">
        <v>566</v>
      </c>
      <c r="I48" s="757" t="s">
        <v>1974</v>
      </c>
      <c r="J48" s="757" t="s">
        <v>1897</v>
      </c>
      <c r="K48" s="757" t="s">
        <v>1975</v>
      </c>
      <c r="L48" s="758">
        <v>0</v>
      </c>
      <c r="M48" s="758">
        <v>0</v>
      </c>
      <c r="N48" s="757">
        <v>3</v>
      </c>
      <c r="O48" s="842">
        <v>1.5</v>
      </c>
      <c r="P48" s="758">
        <v>0</v>
      </c>
      <c r="Q48" s="775"/>
      <c r="R48" s="757">
        <v>1</v>
      </c>
      <c r="S48" s="775">
        <v>0.33333333333333331</v>
      </c>
      <c r="T48" s="842">
        <v>0.5</v>
      </c>
      <c r="U48" s="798">
        <v>0.33333333333333331</v>
      </c>
    </row>
    <row r="49" spans="1:21" ht="14.4" customHeight="1" x14ac:dyDescent="0.3">
      <c r="A49" s="756">
        <v>50</v>
      </c>
      <c r="B49" s="757" t="s">
        <v>1862</v>
      </c>
      <c r="C49" s="757" t="s">
        <v>1865</v>
      </c>
      <c r="D49" s="840" t="s">
        <v>3054</v>
      </c>
      <c r="E49" s="841" t="s">
        <v>1874</v>
      </c>
      <c r="F49" s="757" t="s">
        <v>1863</v>
      </c>
      <c r="G49" s="757" t="s">
        <v>1895</v>
      </c>
      <c r="H49" s="757" t="s">
        <v>566</v>
      </c>
      <c r="I49" s="757" t="s">
        <v>1976</v>
      </c>
      <c r="J49" s="757" t="s">
        <v>795</v>
      </c>
      <c r="K49" s="757" t="s">
        <v>1977</v>
      </c>
      <c r="L49" s="758">
        <v>29.31</v>
      </c>
      <c r="M49" s="758">
        <v>58.62</v>
      </c>
      <c r="N49" s="757">
        <v>2</v>
      </c>
      <c r="O49" s="842">
        <v>1</v>
      </c>
      <c r="P49" s="758"/>
      <c r="Q49" s="775">
        <v>0</v>
      </c>
      <c r="R49" s="757"/>
      <c r="S49" s="775">
        <v>0</v>
      </c>
      <c r="T49" s="842"/>
      <c r="U49" s="798">
        <v>0</v>
      </c>
    </row>
    <row r="50" spans="1:21" ht="14.4" customHeight="1" x14ac:dyDescent="0.3">
      <c r="A50" s="756">
        <v>50</v>
      </c>
      <c r="B50" s="757" t="s">
        <v>1862</v>
      </c>
      <c r="C50" s="757" t="s">
        <v>1865</v>
      </c>
      <c r="D50" s="840" t="s">
        <v>3054</v>
      </c>
      <c r="E50" s="841" t="s">
        <v>1874</v>
      </c>
      <c r="F50" s="757" t="s">
        <v>1863</v>
      </c>
      <c r="G50" s="757" t="s">
        <v>1895</v>
      </c>
      <c r="H50" s="757" t="s">
        <v>566</v>
      </c>
      <c r="I50" s="757" t="s">
        <v>1978</v>
      </c>
      <c r="J50" s="757" t="s">
        <v>1897</v>
      </c>
      <c r="K50" s="757" t="s">
        <v>1946</v>
      </c>
      <c r="L50" s="758">
        <v>58.62</v>
      </c>
      <c r="M50" s="758">
        <v>351.71999999999997</v>
      </c>
      <c r="N50" s="757">
        <v>6</v>
      </c>
      <c r="O50" s="842">
        <v>3.5</v>
      </c>
      <c r="P50" s="758">
        <v>58.62</v>
      </c>
      <c r="Q50" s="775">
        <v>0.16666666666666669</v>
      </c>
      <c r="R50" s="757">
        <v>1</v>
      </c>
      <c r="S50" s="775">
        <v>0.16666666666666666</v>
      </c>
      <c r="T50" s="842">
        <v>0.5</v>
      </c>
      <c r="U50" s="798">
        <v>0.14285714285714285</v>
      </c>
    </row>
    <row r="51" spans="1:21" ht="14.4" customHeight="1" x14ac:dyDescent="0.3">
      <c r="A51" s="756">
        <v>50</v>
      </c>
      <c r="B51" s="757" t="s">
        <v>1862</v>
      </c>
      <c r="C51" s="757" t="s">
        <v>1865</v>
      </c>
      <c r="D51" s="840" t="s">
        <v>3054</v>
      </c>
      <c r="E51" s="841" t="s">
        <v>1874</v>
      </c>
      <c r="F51" s="757" t="s">
        <v>1863</v>
      </c>
      <c r="G51" s="757" t="s">
        <v>1979</v>
      </c>
      <c r="H51" s="757" t="s">
        <v>595</v>
      </c>
      <c r="I51" s="757" t="s">
        <v>1538</v>
      </c>
      <c r="J51" s="757" t="s">
        <v>967</v>
      </c>
      <c r="K51" s="757" t="s">
        <v>1539</v>
      </c>
      <c r="L51" s="758">
        <v>86.41</v>
      </c>
      <c r="M51" s="758">
        <v>86.41</v>
      </c>
      <c r="N51" s="757">
        <v>1</v>
      </c>
      <c r="O51" s="842">
        <v>0.5</v>
      </c>
      <c r="P51" s="758"/>
      <c r="Q51" s="775">
        <v>0</v>
      </c>
      <c r="R51" s="757"/>
      <c r="S51" s="775">
        <v>0</v>
      </c>
      <c r="T51" s="842"/>
      <c r="U51" s="798">
        <v>0</v>
      </c>
    </row>
    <row r="52" spans="1:21" ht="14.4" customHeight="1" x14ac:dyDescent="0.3">
      <c r="A52" s="756">
        <v>50</v>
      </c>
      <c r="B52" s="757" t="s">
        <v>1862</v>
      </c>
      <c r="C52" s="757" t="s">
        <v>1865</v>
      </c>
      <c r="D52" s="840" t="s">
        <v>3054</v>
      </c>
      <c r="E52" s="841" t="s">
        <v>1874</v>
      </c>
      <c r="F52" s="757" t="s">
        <v>1863</v>
      </c>
      <c r="G52" s="757" t="s">
        <v>1980</v>
      </c>
      <c r="H52" s="757" t="s">
        <v>566</v>
      </c>
      <c r="I52" s="757" t="s">
        <v>1981</v>
      </c>
      <c r="J52" s="757" t="s">
        <v>724</v>
      </c>
      <c r="K52" s="757" t="s">
        <v>1982</v>
      </c>
      <c r="L52" s="758">
        <v>158.76</v>
      </c>
      <c r="M52" s="758">
        <v>317.52</v>
      </c>
      <c r="N52" s="757">
        <v>2</v>
      </c>
      <c r="O52" s="842">
        <v>0.5</v>
      </c>
      <c r="P52" s="758"/>
      <c r="Q52" s="775">
        <v>0</v>
      </c>
      <c r="R52" s="757"/>
      <c r="S52" s="775">
        <v>0</v>
      </c>
      <c r="T52" s="842"/>
      <c r="U52" s="798">
        <v>0</v>
      </c>
    </row>
    <row r="53" spans="1:21" ht="14.4" customHeight="1" x14ac:dyDescent="0.3">
      <c r="A53" s="756">
        <v>50</v>
      </c>
      <c r="B53" s="757" t="s">
        <v>1862</v>
      </c>
      <c r="C53" s="757" t="s">
        <v>1865</v>
      </c>
      <c r="D53" s="840" t="s">
        <v>3054</v>
      </c>
      <c r="E53" s="841" t="s">
        <v>1874</v>
      </c>
      <c r="F53" s="757" t="s">
        <v>1863</v>
      </c>
      <c r="G53" s="757" t="s">
        <v>1905</v>
      </c>
      <c r="H53" s="757" t="s">
        <v>566</v>
      </c>
      <c r="I53" s="757" t="s">
        <v>1983</v>
      </c>
      <c r="J53" s="757" t="s">
        <v>1907</v>
      </c>
      <c r="K53" s="757" t="s">
        <v>1984</v>
      </c>
      <c r="L53" s="758">
        <v>10.65</v>
      </c>
      <c r="M53" s="758">
        <v>21.3</v>
      </c>
      <c r="N53" s="757">
        <v>2</v>
      </c>
      <c r="O53" s="842">
        <v>1</v>
      </c>
      <c r="P53" s="758">
        <v>10.65</v>
      </c>
      <c r="Q53" s="775">
        <v>0.5</v>
      </c>
      <c r="R53" s="757">
        <v>1</v>
      </c>
      <c r="S53" s="775">
        <v>0.5</v>
      </c>
      <c r="T53" s="842">
        <v>0.5</v>
      </c>
      <c r="U53" s="798">
        <v>0.5</v>
      </c>
    </row>
    <row r="54" spans="1:21" ht="14.4" customHeight="1" x14ac:dyDescent="0.3">
      <c r="A54" s="756">
        <v>50</v>
      </c>
      <c r="B54" s="757" t="s">
        <v>1862</v>
      </c>
      <c r="C54" s="757" t="s">
        <v>1865</v>
      </c>
      <c r="D54" s="840" t="s">
        <v>3054</v>
      </c>
      <c r="E54" s="841" t="s">
        <v>1874</v>
      </c>
      <c r="F54" s="757" t="s">
        <v>1863</v>
      </c>
      <c r="G54" s="757" t="s">
        <v>1905</v>
      </c>
      <c r="H54" s="757" t="s">
        <v>566</v>
      </c>
      <c r="I54" s="757" t="s">
        <v>1906</v>
      </c>
      <c r="J54" s="757" t="s">
        <v>1907</v>
      </c>
      <c r="K54" s="757" t="s">
        <v>1908</v>
      </c>
      <c r="L54" s="758">
        <v>35.11</v>
      </c>
      <c r="M54" s="758">
        <v>105.33</v>
      </c>
      <c r="N54" s="757">
        <v>3</v>
      </c>
      <c r="O54" s="842">
        <v>1.5</v>
      </c>
      <c r="P54" s="758">
        <v>35.11</v>
      </c>
      <c r="Q54" s="775">
        <v>0.33333333333333331</v>
      </c>
      <c r="R54" s="757">
        <v>1</v>
      </c>
      <c r="S54" s="775">
        <v>0.33333333333333331</v>
      </c>
      <c r="T54" s="842">
        <v>0.5</v>
      </c>
      <c r="U54" s="798">
        <v>0.33333333333333331</v>
      </c>
    </row>
    <row r="55" spans="1:21" ht="14.4" customHeight="1" x14ac:dyDescent="0.3">
      <c r="A55" s="756">
        <v>50</v>
      </c>
      <c r="B55" s="757" t="s">
        <v>1862</v>
      </c>
      <c r="C55" s="757" t="s">
        <v>1865</v>
      </c>
      <c r="D55" s="840" t="s">
        <v>3054</v>
      </c>
      <c r="E55" s="841" t="s">
        <v>1874</v>
      </c>
      <c r="F55" s="757" t="s">
        <v>1863</v>
      </c>
      <c r="G55" s="757" t="s">
        <v>1905</v>
      </c>
      <c r="H55" s="757" t="s">
        <v>566</v>
      </c>
      <c r="I55" s="757" t="s">
        <v>1909</v>
      </c>
      <c r="J55" s="757" t="s">
        <v>1907</v>
      </c>
      <c r="K55" s="757" t="s">
        <v>1910</v>
      </c>
      <c r="L55" s="758">
        <v>17.559999999999999</v>
      </c>
      <c r="M55" s="758">
        <v>35.119999999999997</v>
      </c>
      <c r="N55" s="757">
        <v>2</v>
      </c>
      <c r="O55" s="842">
        <v>1</v>
      </c>
      <c r="P55" s="758">
        <v>17.559999999999999</v>
      </c>
      <c r="Q55" s="775">
        <v>0.5</v>
      </c>
      <c r="R55" s="757">
        <v>1</v>
      </c>
      <c r="S55" s="775">
        <v>0.5</v>
      </c>
      <c r="T55" s="842">
        <v>0.5</v>
      </c>
      <c r="U55" s="798">
        <v>0.5</v>
      </c>
    </row>
    <row r="56" spans="1:21" ht="14.4" customHeight="1" x14ac:dyDescent="0.3">
      <c r="A56" s="756">
        <v>50</v>
      </c>
      <c r="B56" s="757" t="s">
        <v>1862</v>
      </c>
      <c r="C56" s="757" t="s">
        <v>1865</v>
      </c>
      <c r="D56" s="840" t="s">
        <v>3054</v>
      </c>
      <c r="E56" s="841" t="s">
        <v>1874</v>
      </c>
      <c r="F56" s="757" t="s">
        <v>1863</v>
      </c>
      <c r="G56" s="757" t="s">
        <v>1911</v>
      </c>
      <c r="H56" s="757" t="s">
        <v>595</v>
      </c>
      <c r="I56" s="757" t="s">
        <v>1985</v>
      </c>
      <c r="J56" s="757" t="s">
        <v>774</v>
      </c>
      <c r="K56" s="757" t="s">
        <v>1556</v>
      </c>
      <c r="L56" s="758">
        <v>368.16</v>
      </c>
      <c r="M56" s="758">
        <v>368.16</v>
      </c>
      <c r="N56" s="757">
        <v>1</v>
      </c>
      <c r="O56" s="842">
        <v>0.5</v>
      </c>
      <c r="P56" s="758">
        <v>368.16</v>
      </c>
      <c r="Q56" s="775">
        <v>1</v>
      </c>
      <c r="R56" s="757">
        <v>1</v>
      </c>
      <c r="S56" s="775">
        <v>1</v>
      </c>
      <c r="T56" s="842">
        <v>0.5</v>
      </c>
      <c r="U56" s="798">
        <v>1</v>
      </c>
    </row>
    <row r="57" spans="1:21" ht="14.4" customHeight="1" x14ac:dyDescent="0.3">
      <c r="A57" s="756">
        <v>50</v>
      </c>
      <c r="B57" s="757" t="s">
        <v>1862</v>
      </c>
      <c r="C57" s="757" t="s">
        <v>1865</v>
      </c>
      <c r="D57" s="840" t="s">
        <v>3054</v>
      </c>
      <c r="E57" s="841" t="s">
        <v>1874</v>
      </c>
      <c r="F57" s="757" t="s">
        <v>1863</v>
      </c>
      <c r="G57" s="757" t="s">
        <v>1911</v>
      </c>
      <c r="H57" s="757" t="s">
        <v>595</v>
      </c>
      <c r="I57" s="757" t="s">
        <v>1986</v>
      </c>
      <c r="J57" s="757" t="s">
        <v>774</v>
      </c>
      <c r="K57" s="757" t="s">
        <v>1562</v>
      </c>
      <c r="L57" s="758">
        <v>490.89</v>
      </c>
      <c r="M57" s="758">
        <v>981.78</v>
      </c>
      <c r="N57" s="757">
        <v>2</v>
      </c>
      <c r="O57" s="842">
        <v>0.5</v>
      </c>
      <c r="P57" s="758"/>
      <c r="Q57" s="775">
        <v>0</v>
      </c>
      <c r="R57" s="757"/>
      <c r="S57" s="775">
        <v>0</v>
      </c>
      <c r="T57" s="842"/>
      <c r="U57" s="798">
        <v>0</v>
      </c>
    </row>
    <row r="58" spans="1:21" ht="14.4" customHeight="1" x14ac:dyDescent="0.3">
      <c r="A58" s="756">
        <v>50</v>
      </c>
      <c r="B58" s="757" t="s">
        <v>1862</v>
      </c>
      <c r="C58" s="757" t="s">
        <v>1865</v>
      </c>
      <c r="D58" s="840" t="s">
        <v>3054</v>
      </c>
      <c r="E58" s="841" t="s">
        <v>1874</v>
      </c>
      <c r="F58" s="757" t="s">
        <v>1863</v>
      </c>
      <c r="G58" s="757" t="s">
        <v>1911</v>
      </c>
      <c r="H58" s="757" t="s">
        <v>595</v>
      </c>
      <c r="I58" s="757" t="s">
        <v>1987</v>
      </c>
      <c r="J58" s="757" t="s">
        <v>774</v>
      </c>
      <c r="K58" s="757" t="s">
        <v>1558</v>
      </c>
      <c r="L58" s="758">
        <v>736.33</v>
      </c>
      <c r="M58" s="758">
        <v>736.33</v>
      </c>
      <c r="N58" s="757">
        <v>1</v>
      </c>
      <c r="O58" s="842">
        <v>0.5</v>
      </c>
      <c r="P58" s="758"/>
      <c r="Q58" s="775">
        <v>0</v>
      </c>
      <c r="R58" s="757"/>
      <c r="S58" s="775">
        <v>0</v>
      </c>
      <c r="T58" s="842"/>
      <c r="U58" s="798">
        <v>0</v>
      </c>
    </row>
    <row r="59" spans="1:21" ht="14.4" customHeight="1" x14ac:dyDescent="0.3">
      <c r="A59" s="756">
        <v>50</v>
      </c>
      <c r="B59" s="757" t="s">
        <v>1862</v>
      </c>
      <c r="C59" s="757" t="s">
        <v>1865</v>
      </c>
      <c r="D59" s="840" t="s">
        <v>3054</v>
      </c>
      <c r="E59" s="841" t="s">
        <v>1874</v>
      </c>
      <c r="F59" s="757" t="s">
        <v>1863</v>
      </c>
      <c r="G59" s="757" t="s">
        <v>1911</v>
      </c>
      <c r="H59" s="757" t="s">
        <v>595</v>
      </c>
      <c r="I59" s="757" t="s">
        <v>1988</v>
      </c>
      <c r="J59" s="757" t="s">
        <v>780</v>
      </c>
      <c r="K59" s="757" t="s">
        <v>1989</v>
      </c>
      <c r="L59" s="758">
        <v>2309.36</v>
      </c>
      <c r="M59" s="758">
        <v>2309.36</v>
      </c>
      <c r="N59" s="757">
        <v>1</v>
      </c>
      <c r="O59" s="842">
        <v>0.5</v>
      </c>
      <c r="P59" s="758"/>
      <c r="Q59" s="775">
        <v>0</v>
      </c>
      <c r="R59" s="757"/>
      <c r="S59" s="775">
        <v>0</v>
      </c>
      <c r="T59" s="842"/>
      <c r="U59" s="798">
        <v>0</v>
      </c>
    </row>
    <row r="60" spans="1:21" ht="14.4" customHeight="1" x14ac:dyDescent="0.3">
      <c r="A60" s="756">
        <v>50</v>
      </c>
      <c r="B60" s="757" t="s">
        <v>1862</v>
      </c>
      <c r="C60" s="757" t="s">
        <v>1865</v>
      </c>
      <c r="D60" s="840" t="s">
        <v>3054</v>
      </c>
      <c r="E60" s="841" t="s">
        <v>1874</v>
      </c>
      <c r="F60" s="757" t="s">
        <v>1863</v>
      </c>
      <c r="G60" s="757" t="s">
        <v>1990</v>
      </c>
      <c r="H60" s="757" t="s">
        <v>595</v>
      </c>
      <c r="I60" s="757" t="s">
        <v>1991</v>
      </c>
      <c r="J60" s="757" t="s">
        <v>1509</v>
      </c>
      <c r="K60" s="757" t="s">
        <v>1992</v>
      </c>
      <c r="L60" s="758">
        <v>100.18</v>
      </c>
      <c r="M60" s="758">
        <v>100.18</v>
      </c>
      <c r="N60" s="757">
        <v>1</v>
      </c>
      <c r="O60" s="842">
        <v>0.5</v>
      </c>
      <c r="P60" s="758"/>
      <c r="Q60" s="775">
        <v>0</v>
      </c>
      <c r="R60" s="757"/>
      <c r="S60" s="775">
        <v>0</v>
      </c>
      <c r="T60" s="842"/>
      <c r="U60" s="798">
        <v>0</v>
      </c>
    </row>
    <row r="61" spans="1:21" ht="14.4" customHeight="1" x14ac:dyDescent="0.3">
      <c r="A61" s="756">
        <v>50</v>
      </c>
      <c r="B61" s="757" t="s">
        <v>1862</v>
      </c>
      <c r="C61" s="757" t="s">
        <v>1865</v>
      </c>
      <c r="D61" s="840" t="s">
        <v>3054</v>
      </c>
      <c r="E61" s="841" t="s">
        <v>1874</v>
      </c>
      <c r="F61" s="757" t="s">
        <v>1863</v>
      </c>
      <c r="G61" s="757" t="s">
        <v>1990</v>
      </c>
      <c r="H61" s="757" t="s">
        <v>595</v>
      </c>
      <c r="I61" s="757" t="s">
        <v>1513</v>
      </c>
      <c r="J61" s="757" t="s">
        <v>1509</v>
      </c>
      <c r="K61" s="757" t="s">
        <v>1514</v>
      </c>
      <c r="L61" s="758">
        <v>57.64</v>
      </c>
      <c r="M61" s="758">
        <v>230.56</v>
      </c>
      <c r="N61" s="757">
        <v>4</v>
      </c>
      <c r="O61" s="842">
        <v>3</v>
      </c>
      <c r="P61" s="758">
        <v>57.64</v>
      </c>
      <c r="Q61" s="775">
        <v>0.25</v>
      </c>
      <c r="R61" s="757">
        <v>1</v>
      </c>
      <c r="S61" s="775">
        <v>0.25</v>
      </c>
      <c r="T61" s="842">
        <v>1</v>
      </c>
      <c r="U61" s="798">
        <v>0.33333333333333331</v>
      </c>
    </row>
    <row r="62" spans="1:21" ht="14.4" customHeight="1" x14ac:dyDescent="0.3">
      <c r="A62" s="756">
        <v>50</v>
      </c>
      <c r="B62" s="757" t="s">
        <v>1862</v>
      </c>
      <c r="C62" s="757" t="s">
        <v>1865</v>
      </c>
      <c r="D62" s="840" t="s">
        <v>3054</v>
      </c>
      <c r="E62" s="841" t="s">
        <v>1874</v>
      </c>
      <c r="F62" s="757" t="s">
        <v>1863</v>
      </c>
      <c r="G62" s="757" t="s">
        <v>1993</v>
      </c>
      <c r="H62" s="757" t="s">
        <v>595</v>
      </c>
      <c r="I62" s="757" t="s">
        <v>1994</v>
      </c>
      <c r="J62" s="757" t="s">
        <v>939</v>
      </c>
      <c r="K62" s="757" t="s">
        <v>1588</v>
      </c>
      <c r="L62" s="758">
        <v>48.27</v>
      </c>
      <c r="M62" s="758">
        <v>48.27</v>
      </c>
      <c r="N62" s="757">
        <v>1</v>
      </c>
      <c r="O62" s="842">
        <v>0.5</v>
      </c>
      <c r="P62" s="758"/>
      <c r="Q62" s="775">
        <v>0</v>
      </c>
      <c r="R62" s="757"/>
      <c r="S62" s="775">
        <v>0</v>
      </c>
      <c r="T62" s="842"/>
      <c r="U62" s="798">
        <v>0</v>
      </c>
    </row>
    <row r="63" spans="1:21" ht="14.4" customHeight="1" x14ac:dyDescent="0.3">
      <c r="A63" s="756">
        <v>50</v>
      </c>
      <c r="B63" s="757" t="s">
        <v>1862</v>
      </c>
      <c r="C63" s="757" t="s">
        <v>1865</v>
      </c>
      <c r="D63" s="840" t="s">
        <v>3054</v>
      </c>
      <c r="E63" s="841" t="s">
        <v>1874</v>
      </c>
      <c r="F63" s="757" t="s">
        <v>1863</v>
      </c>
      <c r="G63" s="757" t="s">
        <v>1993</v>
      </c>
      <c r="H63" s="757" t="s">
        <v>595</v>
      </c>
      <c r="I63" s="757" t="s">
        <v>1995</v>
      </c>
      <c r="J63" s="757" t="s">
        <v>1996</v>
      </c>
      <c r="K63" s="757" t="s">
        <v>1590</v>
      </c>
      <c r="L63" s="758">
        <v>96.53</v>
      </c>
      <c r="M63" s="758">
        <v>96.53</v>
      </c>
      <c r="N63" s="757">
        <v>1</v>
      </c>
      <c r="O63" s="842">
        <v>0.5</v>
      </c>
      <c r="P63" s="758">
        <v>96.53</v>
      </c>
      <c r="Q63" s="775">
        <v>1</v>
      </c>
      <c r="R63" s="757">
        <v>1</v>
      </c>
      <c r="S63" s="775">
        <v>1</v>
      </c>
      <c r="T63" s="842">
        <v>0.5</v>
      </c>
      <c r="U63" s="798">
        <v>1</v>
      </c>
    </row>
    <row r="64" spans="1:21" ht="14.4" customHeight="1" x14ac:dyDescent="0.3">
      <c r="A64" s="756">
        <v>50</v>
      </c>
      <c r="B64" s="757" t="s">
        <v>1862</v>
      </c>
      <c r="C64" s="757" t="s">
        <v>1865</v>
      </c>
      <c r="D64" s="840" t="s">
        <v>3054</v>
      </c>
      <c r="E64" s="841" t="s">
        <v>1874</v>
      </c>
      <c r="F64" s="757" t="s">
        <v>1863</v>
      </c>
      <c r="G64" s="757" t="s">
        <v>1914</v>
      </c>
      <c r="H64" s="757" t="s">
        <v>595</v>
      </c>
      <c r="I64" s="757" t="s">
        <v>1997</v>
      </c>
      <c r="J64" s="757" t="s">
        <v>1614</v>
      </c>
      <c r="K64" s="757" t="s">
        <v>1998</v>
      </c>
      <c r="L64" s="758">
        <v>72.88</v>
      </c>
      <c r="M64" s="758">
        <v>72.88</v>
      </c>
      <c r="N64" s="757">
        <v>1</v>
      </c>
      <c r="O64" s="842">
        <v>0.5</v>
      </c>
      <c r="P64" s="758"/>
      <c r="Q64" s="775">
        <v>0</v>
      </c>
      <c r="R64" s="757"/>
      <c r="S64" s="775">
        <v>0</v>
      </c>
      <c r="T64" s="842"/>
      <c r="U64" s="798">
        <v>0</v>
      </c>
    </row>
    <row r="65" spans="1:21" ht="14.4" customHeight="1" x14ac:dyDescent="0.3">
      <c r="A65" s="756">
        <v>50</v>
      </c>
      <c r="B65" s="757" t="s">
        <v>1862</v>
      </c>
      <c r="C65" s="757" t="s">
        <v>1865</v>
      </c>
      <c r="D65" s="840" t="s">
        <v>3054</v>
      </c>
      <c r="E65" s="841" t="s">
        <v>1874</v>
      </c>
      <c r="F65" s="757" t="s">
        <v>1863</v>
      </c>
      <c r="G65" s="757" t="s">
        <v>1914</v>
      </c>
      <c r="H65" s="757" t="s">
        <v>595</v>
      </c>
      <c r="I65" s="757" t="s">
        <v>1915</v>
      </c>
      <c r="J65" s="757" t="s">
        <v>1614</v>
      </c>
      <c r="K65" s="757" t="s">
        <v>1916</v>
      </c>
      <c r="L65" s="758">
        <v>145.72999999999999</v>
      </c>
      <c r="M65" s="758">
        <v>145.72999999999999</v>
      </c>
      <c r="N65" s="757">
        <v>1</v>
      </c>
      <c r="O65" s="842">
        <v>0.5</v>
      </c>
      <c r="P65" s="758">
        <v>145.72999999999999</v>
      </c>
      <c r="Q65" s="775">
        <v>1</v>
      </c>
      <c r="R65" s="757">
        <v>1</v>
      </c>
      <c r="S65" s="775">
        <v>1</v>
      </c>
      <c r="T65" s="842">
        <v>0.5</v>
      </c>
      <c r="U65" s="798">
        <v>1</v>
      </c>
    </row>
    <row r="66" spans="1:21" ht="14.4" customHeight="1" x14ac:dyDescent="0.3">
      <c r="A66" s="756">
        <v>50</v>
      </c>
      <c r="B66" s="757" t="s">
        <v>1862</v>
      </c>
      <c r="C66" s="757" t="s">
        <v>1865</v>
      </c>
      <c r="D66" s="840" t="s">
        <v>3054</v>
      </c>
      <c r="E66" s="841" t="s">
        <v>1874</v>
      </c>
      <c r="F66" s="757" t="s">
        <v>1863</v>
      </c>
      <c r="G66" s="757" t="s">
        <v>1917</v>
      </c>
      <c r="H66" s="757" t="s">
        <v>595</v>
      </c>
      <c r="I66" s="757" t="s">
        <v>1604</v>
      </c>
      <c r="J66" s="757" t="s">
        <v>1605</v>
      </c>
      <c r="K66" s="757" t="s">
        <v>1597</v>
      </c>
      <c r="L66" s="758">
        <v>96.53</v>
      </c>
      <c r="M66" s="758">
        <v>193.06</v>
      </c>
      <c r="N66" s="757">
        <v>2</v>
      </c>
      <c r="O66" s="842">
        <v>1</v>
      </c>
      <c r="P66" s="758"/>
      <c r="Q66" s="775">
        <v>0</v>
      </c>
      <c r="R66" s="757"/>
      <c r="S66" s="775">
        <v>0</v>
      </c>
      <c r="T66" s="842"/>
      <c r="U66" s="798">
        <v>0</v>
      </c>
    </row>
    <row r="67" spans="1:21" ht="14.4" customHeight="1" x14ac:dyDescent="0.3">
      <c r="A67" s="756">
        <v>50</v>
      </c>
      <c r="B67" s="757" t="s">
        <v>1862</v>
      </c>
      <c r="C67" s="757" t="s">
        <v>1865</v>
      </c>
      <c r="D67" s="840" t="s">
        <v>3054</v>
      </c>
      <c r="E67" s="841" t="s">
        <v>1874</v>
      </c>
      <c r="F67" s="757" t="s">
        <v>1863</v>
      </c>
      <c r="G67" s="757" t="s">
        <v>1917</v>
      </c>
      <c r="H67" s="757" t="s">
        <v>595</v>
      </c>
      <c r="I67" s="757" t="s">
        <v>1606</v>
      </c>
      <c r="J67" s="757" t="s">
        <v>1605</v>
      </c>
      <c r="K67" s="757" t="s">
        <v>1607</v>
      </c>
      <c r="L67" s="758">
        <v>10.41</v>
      </c>
      <c r="M67" s="758">
        <v>10.41</v>
      </c>
      <c r="N67" s="757">
        <v>1</v>
      </c>
      <c r="O67" s="842">
        <v>0.5</v>
      </c>
      <c r="P67" s="758"/>
      <c r="Q67" s="775">
        <v>0</v>
      </c>
      <c r="R67" s="757"/>
      <c r="S67" s="775">
        <v>0</v>
      </c>
      <c r="T67" s="842"/>
      <c r="U67" s="798">
        <v>0</v>
      </c>
    </row>
    <row r="68" spans="1:21" ht="14.4" customHeight="1" x14ac:dyDescent="0.3">
      <c r="A68" s="756">
        <v>50</v>
      </c>
      <c r="B68" s="757" t="s">
        <v>1862</v>
      </c>
      <c r="C68" s="757" t="s">
        <v>1865</v>
      </c>
      <c r="D68" s="840" t="s">
        <v>3054</v>
      </c>
      <c r="E68" s="841" t="s">
        <v>1874</v>
      </c>
      <c r="F68" s="757" t="s">
        <v>1863</v>
      </c>
      <c r="G68" s="757" t="s">
        <v>1917</v>
      </c>
      <c r="H68" s="757" t="s">
        <v>595</v>
      </c>
      <c r="I68" s="757" t="s">
        <v>1608</v>
      </c>
      <c r="J68" s="757" t="s">
        <v>1605</v>
      </c>
      <c r="K68" s="757" t="s">
        <v>1609</v>
      </c>
      <c r="L68" s="758">
        <v>16.09</v>
      </c>
      <c r="M68" s="758">
        <v>48.269999999999996</v>
      </c>
      <c r="N68" s="757">
        <v>3</v>
      </c>
      <c r="O68" s="842">
        <v>1.5</v>
      </c>
      <c r="P68" s="758">
        <v>16.09</v>
      </c>
      <c r="Q68" s="775">
        <v>0.33333333333333337</v>
      </c>
      <c r="R68" s="757">
        <v>1</v>
      </c>
      <c r="S68" s="775">
        <v>0.33333333333333331</v>
      </c>
      <c r="T68" s="842">
        <v>0.5</v>
      </c>
      <c r="U68" s="798">
        <v>0.33333333333333331</v>
      </c>
    </row>
    <row r="69" spans="1:21" ht="14.4" customHeight="1" x14ac:dyDescent="0.3">
      <c r="A69" s="756">
        <v>50</v>
      </c>
      <c r="B69" s="757" t="s">
        <v>1862</v>
      </c>
      <c r="C69" s="757" t="s">
        <v>1865</v>
      </c>
      <c r="D69" s="840" t="s">
        <v>3054</v>
      </c>
      <c r="E69" s="841" t="s">
        <v>1874</v>
      </c>
      <c r="F69" s="757" t="s">
        <v>1863</v>
      </c>
      <c r="G69" s="757" t="s">
        <v>1917</v>
      </c>
      <c r="H69" s="757" t="s">
        <v>595</v>
      </c>
      <c r="I69" s="757" t="s">
        <v>1610</v>
      </c>
      <c r="J69" s="757" t="s">
        <v>1605</v>
      </c>
      <c r="K69" s="757" t="s">
        <v>1611</v>
      </c>
      <c r="L69" s="758">
        <v>48.27</v>
      </c>
      <c r="M69" s="758">
        <v>48.27</v>
      </c>
      <c r="N69" s="757">
        <v>1</v>
      </c>
      <c r="O69" s="842">
        <v>0.5</v>
      </c>
      <c r="P69" s="758"/>
      <c r="Q69" s="775">
        <v>0</v>
      </c>
      <c r="R69" s="757"/>
      <c r="S69" s="775">
        <v>0</v>
      </c>
      <c r="T69" s="842"/>
      <c r="U69" s="798">
        <v>0</v>
      </c>
    </row>
    <row r="70" spans="1:21" ht="14.4" customHeight="1" x14ac:dyDescent="0.3">
      <c r="A70" s="756">
        <v>50</v>
      </c>
      <c r="B70" s="757" t="s">
        <v>1862</v>
      </c>
      <c r="C70" s="757" t="s">
        <v>1865</v>
      </c>
      <c r="D70" s="840" t="s">
        <v>3054</v>
      </c>
      <c r="E70" s="841" t="s">
        <v>1874</v>
      </c>
      <c r="F70" s="757" t="s">
        <v>1863</v>
      </c>
      <c r="G70" s="757" t="s">
        <v>1999</v>
      </c>
      <c r="H70" s="757" t="s">
        <v>566</v>
      </c>
      <c r="I70" s="757" t="s">
        <v>2000</v>
      </c>
      <c r="J70" s="757" t="s">
        <v>2001</v>
      </c>
      <c r="K70" s="757" t="s">
        <v>2002</v>
      </c>
      <c r="L70" s="758">
        <v>1762.05</v>
      </c>
      <c r="M70" s="758">
        <v>7048.2</v>
      </c>
      <c r="N70" s="757">
        <v>4</v>
      </c>
      <c r="O70" s="842">
        <v>2</v>
      </c>
      <c r="P70" s="758">
        <v>1762.05</v>
      </c>
      <c r="Q70" s="775">
        <v>0.25</v>
      </c>
      <c r="R70" s="757">
        <v>1</v>
      </c>
      <c r="S70" s="775">
        <v>0.25</v>
      </c>
      <c r="T70" s="842">
        <v>0.5</v>
      </c>
      <c r="U70" s="798">
        <v>0.25</v>
      </c>
    </row>
    <row r="71" spans="1:21" ht="14.4" customHeight="1" x14ac:dyDescent="0.3">
      <c r="A71" s="756">
        <v>50</v>
      </c>
      <c r="B71" s="757" t="s">
        <v>1862</v>
      </c>
      <c r="C71" s="757" t="s">
        <v>1865</v>
      </c>
      <c r="D71" s="840" t="s">
        <v>3054</v>
      </c>
      <c r="E71" s="841" t="s">
        <v>1874</v>
      </c>
      <c r="F71" s="757" t="s">
        <v>1863</v>
      </c>
      <c r="G71" s="757" t="s">
        <v>2003</v>
      </c>
      <c r="H71" s="757" t="s">
        <v>566</v>
      </c>
      <c r="I71" s="757" t="s">
        <v>2004</v>
      </c>
      <c r="J71" s="757" t="s">
        <v>979</v>
      </c>
      <c r="K71" s="757" t="s">
        <v>2005</v>
      </c>
      <c r="L71" s="758">
        <v>128.69999999999999</v>
      </c>
      <c r="M71" s="758">
        <v>386.09999999999997</v>
      </c>
      <c r="N71" s="757">
        <v>3</v>
      </c>
      <c r="O71" s="842">
        <v>2</v>
      </c>
      <c r="P71" s="758">
        <v>128.69999999999999</v>
      </c>
      <c r="Q71" s="775">
        <v>0.33333333333333331</v>
      </c>
      <c r="R71" s="757">
        <v>1</v>
      </c>
      <c r="S71" s="775">
        <v>0.33333333333333331</v>
      </c>
      <c r="T71" s="842">
        <v>0.5</v>
      </c>
      <c r="U71" s="798">
        <v>0.25</v>
      </c>
    </row>
    <row r="72" spans="1:21" ht="14.4" customHeight="1" x14ac:dyDescent="0.3">
      <c r="A72" s="756">
        <v>50</v>
      </c>
      <c r="B72" s="757" t="s">
        <v>1862</v>
      </c>
      <c r="C72" s="757" t="s">
        <v>1865</v>
      </c>
      <c r="D72" s="840" t="s">
        <v>3054</v>
      </c>
      <c r="E72" s="841" t="s">
        <v>1874</v>
      </c>
      <c r="F72" s="757" t="s">
        <v>1863</v>
      </c>
      <c r="G72" s="757" t="s">
        <v>1924</v>
      </c>
      <c r="H72" s="757" t="s">
        <v>566</v>
      </c>
      <c r="I72" s="757" t="s">
        <v>2006</v>
      </c>
      <c r="J72" s="757" t="s">
        <v>1043</v>
      </c>
      <c r="K72" s="757" t="s">
        <v>2007</v>
      </c>
      <c r="L72" s="758">
        <v>210.38</v>
      </c>
      <c r="M72" s="758">
        <v>210.38</v>
      </c>
      <c r="N72" s="757">
        <v>1</v>
      </c>
      <c r="O72" s="842">
        <v>0.5</v>
      </c>
      <c r="P72" s="758"/>
      <c r="Q72" s="775">
        <v>0</v>
      </c>
      <c r="R72" s="757"/>
      <c r="S72" s="775">
        <v>0</v>
      </c>
      <c r="T72" s="842"/>
      <c r="U72" s="798">
        <v>0</v>
      </c>
    </row>
    <row r="73" spans="1:21" ht="14.4" customHeight="1" x14ac:dyDescent="0.3">
      <c r="A73" s="756">
        <v>50</v>
      </c>
      <c r="B73" s="757" t="s">
        <v>1862</v>
      </c>
      <c r="C73" s="757" t="s">
        <v>1865</v>
      </c>
      <c r="D73" s="840" t="s">
        <v>3054</v>
      </c>
      <c r="E73" s="841" t="s">
        <v>1874</v>
      </c>
      <c r="F73" s="757" t="s">
        <v>1863</v>
      </c>
      <c r="G73" s="757" t="s">
        <v>1924</v>
      </c>
      <c r="H73" s="757" t="s">
        <v>566</v>
      </c>
      <c r="I73" s="757" t="s">
        <v>1925</v>
      </c>
      <c r="J73" s="757" t="s">
        <v>1043</v>
      </c>
      <c r="K73" s="757" t="s">
        <v>1926</v>
      </c>
      <c r="L73" s="758">
        <v>42.08</v>
      </c>
      <c r="M73" s="758">
        <v>168.32</v>
      </c>
      <c r="N73" s="757">
        <v>4</v>
      </c>
      <c r="O73" s="842">
        <v>3</v>
      </c>
      <c r="P73" s="758"/>
      <c r="Q73" s="775">
        <v>0</v>
      </c>
      <c r="R73" s="757"/>
      <c r="S73" s="775">
        <v>0</v>
      </c>
      <c r="T73" s="842"/>
      <c r="U73" s="798">
        <v>0</v>
      </c>
    </row>
    <row r="74" spans="1:21" ht="14.4" customHeight="1" x14ac:dyDescent="0.3">
      <c r="A74" s="756">
        <v>50</v>
      </c>
      <c r="B74" s="757" t="s">
        <v>1862</v>
      </c>
      <c r="C74" s="757" t="s">
        <v>1865</v>
      </c>
      <c r="D74" s="840" t="s">
        <v>3054</v>
      </c>
      <c r="E74" s="841" t="s">
        <v>1874</v>
      </c>
      <c r="F74" s="757" t="s">
        <v>1863</v>
      </c>
      <c r="G74" s="757" t="s">
        <v>1927</v>
      </c>
      <c r="H74" s="757" t="s">
        <v>566</v>
      </c>
      <c r="I74" s="757" t="s">
        <v>1928</v>
      </c>
      <c r="J74" s="757" t="s">
        <v>660</v>
      </c>
      <c r="K74" s="757" t="s">
        <v>1929</v>
      </c>
      <c r="L74" s="758">
        <v>42.54</v>
      </c>
      <c r="M74" s="758">
        <v>170.16</v>
      </c>
      <c r="N74" s="757">
        <v>4</v>
      </c>
      <c r="O74" s="842">
        <v>2</v>
      </c>
      <c r="P74" s="758"/>
      <c r="Q74" s="775">
        <v>0</v>
      </c>
      <c r="R74" s="757"/>
      <c r="S74" s="775">
        <v>0</v>
      </c>
      <c r="T74" s="842"/>
      <c r="U74" s="798">
        <v>0</v>
      </c>
    </row>
    <row r="75" spans="1:21" ht="14.4" customHeight="1" x14ac:dyDescent="0.3">
      <c r="A75" s="756">
        <v>50</v>
      </c>
      <c r="B75" s="757" t="s">
        <v>1862</v>
      </c>
      <c r="C75" s="757" t="s">
        <v>1865</v>
      </c>
      <c r="D75" s="840" t="s">
        <v>3054</v>
      </c>
      <c r="E75" s="841" t="s">
        <v>1874</v>
      </c>
      <c r="F75" s="757" t="s">
        <v>1863</v>
      </c>
      <c r="G75" s="757" t="s">
        <v>1927</v>
      </c>
      <c r="H75" s="757" t="s">
        <v>566</v>
      </c>
      <c r="I75" s="757" t="s">
        <v>2008</v>
      </c>
      <c r="J75" s="757" t="s">
        <v>1155</v>
      </c>
      <c r="K75" s="757" t="s">
        <v>1929</v>
      </c>
      <c r="L75" s="758">
        <v>42.54</v>
      </c>
      <c r="M75" s="758">
        <v>42.54</v>
      </c>
      <c r="N75" s="757">
        <v>1</v>
      </c>
      <c r="O75" s="842">
        <v>0.5</v>
      </c>
      <c r="P75" s="758"/>
      <c r="Q75" s="775">
        <v>0</v>
      </c>
      <c r="R75" s="757"/>
      <c r="S75" s="775">
        <v>0</v>
      </c>
      <c r="T75" s="842"/>
      <c r="U75" s="798">
        <v>0</v>
      </c>
    </row>
    <row r="76" spans="1:21" ht="14.4" customHeight="1" x14ac:dyDescent="0.3">
      <c r="A76" s="756">
        <v>50</v>
      </c>
      <c r="B76" s="757" t="s">
        <v>1862</v>
      </c>
      <c r="C76" s="757" t="s">
        <v>1865</v>
      </c>
      <c r="D76" s="840" t="s">
        <v>3054</v>
      </c>
      <c r="E76" s="841" t="s">
        <v>1874</v>
      </c>
      <c r="F76" s="757" t="s">
        <v>1863</v>
      </c>
      <c r="G76" s="757" t="s">
        <v>2009</v>
      </c>
      <c r="H76" s="757" t="s">
        <v>595</v>
      </c>
      <c r="I76" s="757" t="s">
        <v>1643</v>
      </c>
      <c r="J76" s="757" t="s">
        <v>770</v>
      </c>
      <c r="K76" s="757" t="s">
        <v>1644</v>
      </c>
      <c r="L76" s="758">
        <v>131.54</v>
      </c>
      <c r="M76" s="758">
        <v>131.54</v>
      </c>
      <c r="N76" s="757">
        <v>1</v>
      </c>
      <c r="O76" s="842">
        <v>0.5</v>
      </c>
      <c r="P76" s="758"/>
      <c r="Q76" s="775">
        <v>0</v>
      </c>
      <c r="R76" s="757"/>
      <c r="S76" s="775">
        <v>0</v>
      </c>
      <c r="T76" s="842"/>
      <c r="U76" s="798">
        <v>0</v>
      </c>
    </row>
    <row r="77" spans="1:21" ht="14.4" customHeight="1" x14ac:dyDescent="0.3">
      <c r="A77" s="756">
        <v>50</v>
      </c>
      <c r="B77" s="757" t="s">
        <v>1862</v>
      </c>
      <c r="C77" s="757" t="s">
        <v>1865</v>
      </c>
      <c r="D77" s="840" t="s">
        <v>3054</v>
      </c>
      <c r="E77" s="841" t="s">
        <v>1874</v>
      </c>
      <c r="F77" s="757" t="s">
        <v>1863</v>
      </c>
      <c r="G77" s="757" t="s">
        <v>1930</v>
      </c>
      <c r="H77" s="757" t="s">
        <v>595</v>
      </c>
      <c r="I77" s="757" t="s">
        <v>1621</v>
      </c>
      <c r="J77" s="757" t="s">
        <v>1622</v>
      </c>
      <c r="K77" s="757" t="s">
        <v>1623</v>
      </c>
      <c r="L77" s="758">
        <v>93.46</v>
      </c>
      <c r="M77" s="758">
        <v>186.92</v>
      </c>
      <c r="N77" s="757">
        <v>2</v>
      </c>
      <c r="O77" s="842">
        <v>1</v>
      </c>
      <c r="P77" s="758"/>
      <c r="Q77" s="775">
        <v>0</v>
      </c>
      <c r="R77" s="757"/>
      <c r="S77" s="775">
        <v>0</v>
      </c>
      <c r="T77" s="842"/>
      <c r="U77" s="798">
        <v>0</v>
      </c>
    </row>
    <row r="78" spans="1:21" ht="14.4" customHeight="1" x14ac:dyDescent="0.3">
      <c r="A78" s="756">
        <v>50</v>
      </c>
      <c r="B78" s="757" t="s">
        <v>1862</v>
      </c>
      <c r="C78" s="757" t="s">
        <v>1865</v>
      </c>
      <c r="D78" s="840" t="s">
        <v>3054</v>
      </c>
      <c r="E78" s="841" t="s">
        <v>1874</v>
      </c>
      <c r="F78" s="757" t="s">
        <v>1863</v>
      </c>
      <c r="G78" s="757" t="s">
        <v>1931</v>
      </c>
      <c r="H78" s="757" t="s">
        <v>566</v>
      </c>
      <c r="I78" s="757" t="s">
        <v>2010</v>
      </c>
      <c r="J78" s="757" t="s">
        <v>732</v>
      </c>
      <c r="K78" s="757" t="s">
        <v>2011</v>
      </c>
      <c r="L78" s="758">
        <v>43.94</v>
      </c>
      <c r="M78" s="758">
        <v>87.88</v>
      </c>
      <c r="N78" s="757">
        <v>2</v>
      </c>
      <c r="O78" s="842">
        <v>0.5</v>
      </c>
      <c r="P78" s="758"/>
      <c r="Q78" s="775">
        <v>0</v>
      </c>
      <c r="R78" s="757"/>
      <c r="S78" s="775">
        <v>0</v>
      </c>
      <c r="T78" s="842"/>
      <c r="U78" s="798">
        <v>0</v>
      </c>
    </row>
    <row r="79" spans="1:21" ht="14.4" customHeight="1" x14ac:dyDescent="0.3">
      <c r="A79" s="756">
        <v>50</v>
      </c>
      <c r="B79" s="757" t="s">
        <v>1862</v>
      </c>
      <c r="C79" s="757" t="s">
        <v>1865</v>
      </c>
      <c r="D79" s="840" t="s">
        <v>3054</v>
      </c>
      <c r="E79" s="841" t="s">
        <v>1874</v>
      </c>
      <c r="F79" s="757" t="s">
        <v>1863</v>
      </c>
      <c r="G79" s="757" t="s">
        <v>1054</v>
      </c>
      <c r="H79" s="757" t="s">
        <v>595</v>
      </c>
      <c r="I79" s="757" t="s">
        <v>1934</v>
      </c>
      <c r="J79" s="757" t="s">
        <v>1550</v>
      </c>
      <c r="K79" s="757" t="s">
        <v>1935</v>
      </c>
      <c r="L79" s="758">
        <v>120.61</v>
      </c>
      <c r="M79" s="758">
        <v>723.66</v>
      </c>
      <c r="N79" s="757">
        <v>6</v>
      </c>
      <c r="O79" s="842">
        <v>3</v>
      </c>
      <c r="P79" s="758">
        <v>241.22</v>
      </c>
      <c r="Q79" s="775">
        <v>0.33333333333333337</v>
      </c>
      <c r="R79" s="757">
        <v>2</v>
      </c>
      <c r="S79" s="775">
        <v>0.33333333333333331</v>
      </c>
      <c r="T79" s="842">
        <v>1</v>
      </c>
      <c r="U79" s="798">
        <v>0.33333333333333331</v>
      </c>
    </row>
    <row r="80" spans="1:21" ht="14.4" customHeight="1" x14ac:dyDescent="0.3">
      <c r="A80" s="756">
        <v>50</v>
      </c>
      <c r="B80" s="757" t="s">
        <v>1862</v>
      </c>
      <c r="C80" s="757" t="s">
        <v>1865</v>
      </c>
      <c r="D80" s="840" t="s">
        <v>3054</v>
      </c>
      <c r="E80" s="841" t="s">
        <v>1874</v>
      </c>
      <c r="F80" s="757" t="s">
        <v>1863</v>
      </c>
      <c r="G80" s="757" t="s">
        <v>1054</v>
      </c>
      <c r="H80" s="757" t="s">
        <v>595</v>
      </c>
      <c r="I80" s="757" t="s">
        <v>1549</v>
      </c>
      <c r="J80" s="757" t="s">
        <v>1550</v>
      </c>
      <c r="K80" s="757" t="s">
        <v>1551</v>
      </c>
      <c r="L80" s="758">
        <v>184.74</v>
      </c>
      <c r="M80" s="758">
        <v>369.48</v>
      </c>
      <c r="N80" s="757">
        <v>2</v>
      </c>
      <c r="O80" s="842">
        <v>1</v>
      </c>
      <c r="P80" s="758">
        <v>184.74</v>
      </c>
      <c r="Q80" s="775">
        <v>0.5</v>
      </c>
      <c r="R80" s="757">
        <v>1</v>
      </c>
      <c r="S80" s="775">
        <v>0.5</v>
      </c>
      <c r="T80" s="842">
        <v>0.5</v>
      </c>
      <c r="U80" s="798">
        <v>0.5</v>
      </c>
    </row>
    <row r="81" spans="1:21" ht="14.4" customHeight="1" x14ac:dyDescent="0.3">
      <c r="A81" s="756">
        <v>50</v>
      </c>
      <c r="B81" s="757" t="s">
        <v>1862</v>
      </c>
      <c r="C81" s="757" t="s">
        <v>1865</v>
      </c>
      <c r="D81" s="840" t="s">
        <v>3054</v>
      </c>
      <c r="E81" s="841" t="s">
        <v>1874</v>
      </c>
      <c r="F81" s="757" t="s">
        <v>1863</v>
      </c>
      <c r="G81" s="757" t="s">
        <v>1939</v>
      </c>
      <c r="H81" s="757" t="s">
        <v>566</v>
      </c>
      <c r="I81" s="757" t="s">
        <v>2012</v>
      </c>
      <c r="J81" s="757" t="s">
        <v>1941</v>
      </c>
      <c r="K81" s="757" t="s">
        <v>2013</v>
      </c>
      <c r="L81" s="758">
        <v>280.77</v>
      </c>
      <c r="M81" s="758">
        <v>561.54</v>
      </c>
      <c r="N81" s="757">
        <v>2</v>
      </c>
      <c r="O81" s="842">
        <v>1</v>
      </c>
      <c r="P81" s="758"/>
      <c r="Q81" s="775">
        <v>0</v>
      </c>
      <c r="R81" s="757"/>
      <c r="S81" s="775">
        <v>0</v>
      </c>
      <c r="T81" s="842"/>
      <c r="U81" s="798">
        <v>0</v>
      </c>
    </row>
    <row r="82" spans="1:21" ht="14.4" customHeight="1" x14ac:dyDescent="0.3">
      <c r="A82" s="756">
        <v>50</v>
      </c>
      <c r="B82" s="757" t="s">
        <v>1862</v>
      </c>
      <c r="C82" s="757" t="s">
        <v>1865</v>
      </c>
      <c r="D82" s="840" t="s">
        <v>3054</v>
      </c>
      <c r="E82" s="841" t="s">
        <v>1875</v>
      </c>
      <c r="F82" s="757" t="s">
        <v>1863</v>
      </c>
      <c r="G82" s="757" t="s">
        <v>1887</v>
      </c>
      <c r="H82" s="757" t="s">
        <v>595</v>
      </c>
      <c r="I82" s="757" t="s">
        <v>1580</v>
      </c>
      <c r="J82" s="757" t="s">
        <v>695</v>
      </c>
      <c r="K82" s="757" t="s">
        <v>1581</v>
      </c>
      <c r="L82" s="758">
        <v>72</v>
      </c>
      <c r="M82" s="758">
        <v>360</v>
      </c>
      <c r="N82" s="757">
        <v>5</v>
      </c>
      <c r="O82" s="842">
        <v>3.5</v>
      </c>
      <c r="P82" s="758"/>
      <c r="Q82" s="775">
        <v>0</v>
      </c>
      <c r="R82" s="757"/>
      <c r="S82" s="775">
        <v>0</v>
      </c>
      <c r="T82" s="842"/>
      <c r="U82" s="798">
        <v>0</v>
      </c>
    </row>
    <row r="83" spans="1:21" ht="14.4" customHeight="1" x14ac:dyDescent="0.3">
      <c r="A83" s="756">
        <v>50</v>
      </c>
      <c r="B83" s="757" t="s">
        <v>1862</v>
      </c>
      <c r="C83" s="757" t="s">
        <v>1865</v>
      </c>
      <c r="D83" s="840" t="s">
        <v>3054</v>
      </c>
      <c r="E83" s="841" t="s">
        <v>1875</v>
      </c>
      <c r="F83" s="757" t="s">
        <v>1863</v>
      </c>
      <c r="G83" s="757" t="s">
        <v>2014</v>
      </c>
      <c r="H83" s="757" t="s">
        <v>566</v>
      </c>
      <c r="I83" s="757" t="s">
        <v>2015</v>
      </c>
      <c r="J83" s="757" t="s">
        <v>2016</v>
      </c>
      <c r="K83" s="757" t="s">
        <v>2017</v>
      </c>
      <c r="L83" s="758">
        <v>154.36000000000001</v>
      </c>
      <c r="M83" s="758">
        <v>154.36000000000001</v>
      </c>
      <c r="N83" s="757">
        <v>1</v>
      </c>
      <c r="O83" s="842">
        <v>0.5</v>
      </c>
      <c r="P83" s="758"/>
      <c r="Q83" s="775">
        <v>0</v>
      </c>
      <c r="R83" s="757"/>
      <c r="S83" s="775">
        <v>0</v>
      </c>
      <c r="T83" s="842"/>
      <c r="U83" s="798">
        <v>0</v>
      </c>
    </row>
    <row r="84" spans="1:21" ht="14.4" customHeight="1" x14ac:dyDescent="0.3">
      <c r="A84" s="756">
        <v>50</v>
      </c>
      <c r="B84" s="757" t="s">
        <v>1862</v>
      </c>
      <c r="C84" s="757" t="s">
        <v>1865</v>
      </c>
      <c r="D84" s="840" t="s">
        <v>3054</v>
      </c>
      <c r="E84" s="841" t="s">
        <v>1875</v>
      </c>
      <c r="F84" s="757" t="s">
        <v>1863</v>
      </c>
      <c r="G84" s="757" t="s">
        <v>1948</v>
      </c>
      <c r="H84" s="757" t="s">
        <v>595</v>
      </c>
      <c r="I84" s="757" t="s">
        <v>1630</v>
      </c>
      <c r="J84" s="757" t="s">
        <v>1631</v>
      </c>
      <c r="K84" s="757" t="s">
        <v>1632</v>
      </c>
      <c r="L84" s="758">
        <v>220.53</v>
      </c>
      <c r="M84" s="758">
        <v>220.53</v>
      </c>
      <c r="N84" s="757">
        <v>1</v>
      </c>
      <c r="O84" s="842">
        <v>0.5</v>
      </c>
      <c r="P84" s="758"/>
      <c r="Q84" s="775">
        <v>0</v>
      </c>
      <c r="R84" s="757"/>
      <c r="S84" s="775">
        <v>0</v>
      </c>
      <c r="T84" s="842"/>
      <c r="U84" s="798">
        <v>0</v>
      </c>
    </row>
    <row r="85" spans="1:21" ht="14.4" customHeight="1" x14ac:dyDescent="0.3">
      <c r="A85" s="756">
        <v>50</v>
      </c>
      <c r="B85" s="757" t="s">
        <v>1862</v>
      </c>
      <c r="C85" s="757" t="s">
        <v>1865</v>
      </c>
      <c r="D85" s="840" t="s">
        <v>3054</v>
      </c>
      <c r="E85" s="841" t="s">
        <v>1875</v>
      </c>
      <c r="F85" s="757" t="s">
        <v>1863</v>
      </c>
      <c r="G85" s="757" t="s">
        <v>1948</v>
      </c>
      <c r="H85" s="757" t="s">
        <v>595</v>
      </c>
      <c r="I85" s="757" t="s">
        <v>1638</v>
      </c>
      <c r="J85" s="757" t="s">
        <v>1631</v>
      </c>
      <c r="K85" s="757" t="s">
        <v>1639</v>
      </c>
      <c r="L85" s="758">
        <v>143.35</v>
      </c>
      <c r="M85" s="758">
        <v>143.35</v>
      </c>
      <c r="N85" s="757">
        <v>1</v>
      </c>
      <c r="O85" s="842">
        <v>1</v>
      </c>
      <c r="P85" s="758"/>
      <c r="Q85" s="775">
        <v>0</v>
      </c>
      <c r="R85" s="757"/>
      <c r="S85" s="775">
        <v>0</v>
      </c>
      <c r="T85" s="842"/>
      <c r="U85" s="798">
        <v>0</v>
      </c>
    </row>
    <row r="86" spans="1:21" ht="14.4" customHeight="1" x14ac:dyDescent="0.3">
      <c r="A86" s="756">
        <v>50</v>
      </c>
      <c r="B86" s="757" t="s">
        <v>1862</v>
      </c>
      <c r="C86" s="757" t="s">
        <v>1865</v>
      </c>
      <c r="D86" s="840" t="s">
        <v>3054</v>
      </c>
      <c r="E86" s="841" t="s">
        <v>1875</v>
      </c>
      <c r="F86" s="757" t="s">
        <v>1863</v>
      </c>
      <c r="G86" s="757" t="s">
        <v>1948</v>
      </c>
      <c r="H86" s="757" t="s">
        <v>595</v>
      </c>
      <c r="I86" s="757" t="s">
        <v>1640</v>
      </c>
      <c r="J86" s="757" t="s">
        <v>1631</v>
      </c>
      <c r="K86" s="757" t="s">
        <v>1641</v>
      </c>
      <c r="L86" s="758">
        <v>603.73</v>
      </c>
      <c r="M86" s="758">
        <v>603.73</v>
      </c>
      <c r="N86" s="757">
        <v>1</v>
      </c>
      <c r="O86" s="842">
        <v>0.5</v>
      </c>
      <c r="P86" s="758"/>
      <c r="Q86" s="775">
        <v>0</v>
      </c>
      <c r="R86" s="757"/>
      <c r="S86" s="775">
        <v>0</v>
      </c>
      <c r="T86" s="842"/>
      <c r="U86" s="798">
        <v>0</v>
      </c>
    </row>
    <row r="87" spans="1:21" ht="14.4" customHeight="1" x14ac:dyDescent="0.3">
      <c r="A87" s="756">
        <v>50</v>
      </c>
      <c r="B87" s="757" t="s">
        <v>1862</v>
      </c>
      <c r="C87" s="757" t="s">
        <v>1865</v>
      </c>
      <c r="D87" s="840" t="s">
        <v>3054</v>
      </c>
      <c r="E87" s="841" t="s">
        <v>1875</v>
      </c>
      <c r="F87" s="757" t="s">
        <v>1863</v>
      </c>
      <c r="G87" s="757" t="s">
        <v>1948</v>
      </c>
      <c r="H87" s="757" t="s">
        <v>595</v>
      </c>
      <c r="I87" s="757" t="s">
        <v>1640</v>
      </c>
      <c r="J87" s="757" t="s">
        <v>1631</v>
      </c>
      <c r="K87" s="757" t="s">
        <v>1641</v>
      </c>
      <c r="L87" s="758">
        <v>477.84</v>
      </c>
      <c r="M87" s="758">
        <v>477.84</v>
      </c>
      <c r="N87" s="757">
        <v>1</v>
      </c>
      <c r="O87" s="842">
        <v>0.5</v>
      </c>
      <c r="P87" s="758"/>
      <c r="Q87" s="775">
        <v>0</v>
      </c>
      <c r="R87" s="757"/>
      <c r="S87" s="775">
        <v>0</v>
      </c>
      <c r="T87" s="842"/>
      <c r="U87" s="798">
        <v>0</v>
      </c>
    </row>
    <row r="88" spans="1:21" ht="14.4" customHeight="1" x14ac:dyDescent="0.3">
      <c r="A88" s="756">
        <v>50</v>
      </c>
      <c r="B88" s="757" t="s">
        <v>1862</v>
      </c>
      <c r="C88" s="757" t="s">
        <v>1865</v>
      </c>
      <c r="D88" s="840" t="s">
        <v>3054</v>
      </c>
      <c r="E88" s="841" t="s">
        <v>1875</v>
      </c>
      <c r="F88" s="757" t="s">
        <v>1863</v>
      </c>
      <c r="G88" s="757" t="s">
        <v>1948</v>
      </c>
      <c r="H88" s="757" t="s">
        <v>566</v>
      </c>
      <c r="I88" s="757" t="s">
        <v>2018</v>
      </c>
      <c r="J88" s="757" t="s">
        <v>1631</v>
      </c>
      <c r="K88" s="757" t="s">
        <v>2019</v>
      </c>
      <c r="L88" s="758">
        <v>0</v>
      </c>
      <c r="M88" s="758">
        <v>0</v>
      </c>
      <c r="N88" s="757">
        <v>1</v>
      </c>
      <c r="O88" s="842">
        <v>0.5</v>
      </c>
      <c r="P88" s="758"/>
      <c r="Q88" s="775"/>
      <c r="R88" s="757"/>
      <c r="S88" s="775">
        <v>0</v>
      </c>
      <c r="T88" s="842"/>
      <c r="U88" s="798">
        <v>0</v>
      </c>
    </row>
    <row r="89" spans="1:21" ht="14.4" customHeight="1" x14ac:dyDescent="0.3">
      <c r="A89" s="756">
        <v>50</v>
      </c>
      <c r="B89" s="757" t="s">
        <v>1862</v>
      </c>
      <c r="C89" s="757" t="s">
        <v>1865</v>
      </c>
      <c r="D89" s="840" t="s">
        <v>3054</v>
      </c>
      <c r="E89" s="841" t="s">
        <v>1875</v>
      </c>
      <c r="F89" s="757" t="s">
        <v>1863</v>
      </c>
      <c r="G89" s="757" t="s">
        <v>1890</v>
      </c>
      <c r="H89" s="757" t="s">
        <v>595</v>
      </c>
      <c r="I89" s="757" t="s">
        <v>2020</v>
      </c>
      <c r="J89" s="757" t="s">
        <v>958</v>
      </c>
      <c r="K89" s="757" t="s">
        <v>1602</v>
      </c>
      <c r="L89" s="758">
        <v>105.32</v>
      </c>
      <c r="M89" s="758">
        <v>315.95999999999998</v>
      </c>
      <c r="N89" s="757">
        <v>3</v>
      </c>
      <c r="O89" s="842">
        <v>2</v>
      </c>
      <c r="P89" s="758"/>
      <c r="Q89" s="775">
        <v>0</v>
      </c>
      <c r="R89" s="757"/>
      <c r="S89" s="775">
        <v>0</v>
      </c>
      <c r="T89" s="842"/>
      <c r="U89" s="798">
        <v>0</v>
      </c>
    </row>
    <row r="90" spans="1:21" ht="14.4" customHeight="1" x14ac:dyDescent="0.3">
      <c r="A90" s="756">
        <v>50</v>
      </c>
      <c r="B90" s="757" t="s">
        <v>1862</v>
      </c>
      <c r="C90" s="757" t="s">
        <v>1865</v>
      </c>
      <c r="D90" s="840" t="s">
        <v>3054</v>
      </c>
      <c r="E90" s="841" t="s">
        <v>1875</v>
      </c>
      <c r="F90" s="757" t="s">
        <v>1863</v>
      </c>
      <c r="G90" s="757" t="s">
        <v>1890</v>
      </c>
      <c r="H90" s="757" t="s">
        <v>595</v>
      </c>
      <c r="I90" s="757" t="s">
        <v>2021</v>
      </c>
      <c r="J90" s="757" t="s">
        <v>956</v>
      </c>
      <c r="K90" s="757" t="s">
        <v>2022</v>
      </c>
      <c r="L90" s="758">
        <v>210.66</v>
      </c>
      <c r="M90" s="758">
        <v>210.66</v>
      </c>
      <c r="N90" s="757">
        <v>1</v>
      </c>
      <c r="O90" s="842">
        <v>0.5</v>
      </c>
      <c r="P90" s="758"/>
      <c r="Q90" s="775">
        <v>0</v>
      </c>
      <c r="R90" s="757"/>
      <c r="S90" s="775">
        <v>0</v>
      </c>
      <c r="T90" s="842"/>
      <c r="U90" s="798">
        <v>0</v>
      </c>
    </row>
    <row r="91" spans="1:21" ht="14.4" customHeight="1" x14ac:dyDescent="0.3">
      <c r="A91" s="756">
        <v>50</v>
      </c>
      <c r="B91" s="757" t="s">
        <v>1862</v>
      </c>
      <c r="C91" s="757" t="s">
        <v>1865</v>
      </c>
      <c r="D91" s="840" t="s">
        <v>3054</v>
      </c>
      <c r="E91" s="841" t="s">
        <v>1875</v>
      </c>
      <c r="F91" s="757" t="s">
        <v>1863</v>
      </c>
      <c r="G91" s="757" t="s">
        <v>1890</v>
      </c>
      <c r="H91" s="757" t="s">
        <v>595</v>
      </c>
      <c r="I91" s="757" t="s">
        <v>1587</v>
      </c>
      <c r="J91" s="757" t="s">
        <v>958</v>
      </c>
      <c r="K91" s="757" t="s">
        <v>1588</v>
      </c>
      <c r="L91" s="758">
        <v>35.11</v>
      </c>
      <c r="M91" s="758">
        <v>105.33</v>
      </c>
      <c r="N91" s="757">
        <v>3</v>
      </c>
      <c r="O91" s="842">
        <v>1.5</v>
      </c>
      <c r="P91" s="758"/>
      <c r="Q91" s="775">
        <v>0</v>
      </c>
      <c r="R91" s="757"/>
      <c r="S91" s="775">
        <v>0</v>
      </c>
      <c r="T91" s="842"/>
      <c r="U91" s="798">
        <v>0</v>
      </c>
    </row>
    <row r="92" spans="1:21" ht="14.4" customHeight="1" x14ac:dyDescent="0.3">
      <c r="A92" s="756">
        <v>50</v>
      </c>
      <c r="B92" s="757" t="s">
        <v>1862</v>
      </c>
      <c r="C92" s="757" t="s">
        <v>1865</v>
      </c>
      <c r="D92" s="840" t="s">
        <v>3054</v>
      </c>
      <c r="E92" s="841" t="s">
        <v>1875</v>
      </c>
      <c r="F92" s="757" t="s">
        <v>1863</v>
      </c>
      <c r="G92" s="757" t="s">
        <v>1890</v>
      </c>
      <c r="H92" s="757" t="s">
        <v>595</v>
      </c>
      <c r="I92" s="757" t="s">
        <v>1589</v>
      </c>
      <c r="J92" s="757" t="s">
        <v>956</v>
      </c>
      <c r="K92" s="757" t="s">
        <v>1590</v>
      </c>
      <c r="L92" s="758">
        <v>70.23</v>
      </c>
      <c r="M92" s="758">
        <v>70.23</v>
      </c>
      <c r="N92" s="757">
        <v>1</v>
      </c>
      <c r="O92" s="842">
        <v>0.5</v>
      </c>
      <c r="P92" s="758"/>
      <c r="Q92" s="775">
        <v>0</v>
      </c>
      <c r="R92" s="757"/>
      <c r="S92" s="775">
        <v>0</v>
      </c>
      <c r="T92" s="842"/>
      <c r="U92" s="798">
        <v>0</v>
      </c>
    </row>
    <row r="93" spans="1:21" ht="14.4" customHeight="1" x14ac:dyDescent="0.3">
      <c r="A93" s="756">
        <v>50</v>
      </c>
      <c r="B93" s="757" t="s">
        <v>1862</v>
      </c>
      <c r="C93" s="757" t="s">
        <v>1865</v>
      </c>
      <c r="D93" s="840" t="s">
        <v>3054</v>
      </c>
      <c r="E93" s="841" t="s">
        <v>1875</v>
      </c>
      <c r="F93" s="757" t="s">
        <v>1863</v>
      </c>
      <c r="G93" s="757" t="s">
        <v>1891</v>
      </c>
      <c r="H93" s="757" t="s">
        <v>566</v>
      </c>
      <c r="I93" s="757" t="s">
        <v>1892</v>
      </c>
      <c r="J93" s="757" t="s">
        <v>782</v>
      </c>
      <c r="K93" s="757" t="s">
        <v>1893</v>
      </c>
      <c r="L93" s="758">
        <v>42.51</v>
      </c>
      <c r="M93" s="758">
        <v>212.54999999999998</v>
      </c>
      <c r="N93" s="757">
        <v>5</v>
      </c>
      <c r="O93" s="842">
        <v>2.5</v>
      </c>
      <c r="P93" s="758"/>
      <c r="Q93" s="775">
        <v>0</v>
      </c>
      <c r="R93" s="757"/>
      <c r="S93" s="775">
        <v>0</v>
      </c>
      <c r="T93" s="842"/>
      <c r="U93" s="798">
        <v>0</v>
      </c>
    </row>
    <row r="94" spans="1:21" ht="14.4" customHeight="1" x14ac:dyDescent="0.3">
      <c r="A94" s="756">
        <v>50</v>
      </c>
      <c r="B94" s="757" t="s">
        <v>1862</v>
      </c>
      <c r="C94" s="757" t="s">
        <v>1865</v>
      </c>
      <c r="D94" s="840" t="s">
        <v>3054</v>
      </c>
      <c r="E94" s="841" t="s">
        <v>1875</v>
      </c>
      <c r="F94" s="757" t="s">
        <v>1863</v>
      </c>
      <c r="G94" s="757" t="s">
        <v>2023</v>
      </c>
      <c r="H94" s="757" t="s">
        <v>566</v>
      </c>
      <c r="I94" s="757" t="s">
        <v>2024</v>
      </c>
      <c r="J94" s="757" t="s">
        <v>2025</v>
      </c>
      <c r="K94" s="757" t="s">
        <v>2026</v>
      </c>
      <c r="L94" s="758">
        <v>1679.09</v>
      </c>
      <c r="M94" s="758">
        <v>1679.09</v>
      </c>
      <c r="N94" s="757">
        <v>1</v>
      </c>
      <c r="O94" s="842">
        <v>0.5</v>
      </c>
      <c r="P94" s="758"/>
      <c r="Q94" s="775">
        <v>0</v>
      </c>
      <c r="R94" s="757"/>
      <c r="S94" s="775">
        <v>0</v>
      </c>
      <c r="T94" s="842"/>
      <c r="U94" s="798">
        <v>0</v>
      </c>
    </row>
    <row r="95" spans="1:21" ht="14.4" customHeight="1" x14ac:dyDescent="0.3">
      <c r="A95" s="756">
        <v>50</v>
      </c>
      <c r="B95" s="757" t="s">
        <v>1862</v>
      </c>
      <c r="C95" s="757" t="s">
        <v>1865</v>
      </c>
      <c r="D95" s="840" t="s">
        <v>3054</v>
      </c>
      <c r="E95" s="841" t="s">
        <v>1875</v>
      </c>
      <c r="F95" s="757" t="s">
        <v>1863</v>
      </c>
      <c r="G95" s="757" t="s">
        <v>2027</v>
      </c>
      <c r="H95" s="757" t="s">
        <v>595</v>
      </c>
      <c r="I95" s="757" t="s">
        <v>2028</v>
      </c>
      <c r="J95" s="757" t="s">
        <v>673</v>
      </c>
      <c r="K95" s="757" t="s">
        <v>2029</v>
      </c>
      <c r="L95" s="758">
        <v>8.7899999999999991</v>
      </c>
      <c r="M95" s="758">
        <v>8.7899999999999991</v>
      </c>
      <c r="N95" s="757">
        <v>1</v>
      </c>
      <c r="O95" s="842">
        <v>0.5</v>
      </c>
      <c r="P95" s="758"/>
      <c r="Q95" s="775">
        <v>0</v>
      </c>
      <c r="R95" s="757"/>
      <c r="S95" s="775">
        <v>0</v>
      </c>
      <c r="T95" s="842"/>
      <c r="U95" s="798">
        <v>0</v>
      </c>
    </row>
    <row r="96" spans="1:21" ht="14.4" customHeight="1" x14ac:dyDescent="0.3">
      <c r="A96" s="756">
        <v>50</v>
      </c>
      <c r="B96" s="757" t="s">
        <v>1862</v>
      </c>
      <c r="C96" s="757" t="s">
        <v>1865</v>
      </c>
      <c r="D96" s="840" t="s">
        <v>3054</v>
      </c>
      <c r="E96" s="841" t="s">
        <v>1875</v>
      </c>
      <c r="F96" s="757" t="s">
        <v>1863</v>
      </c>
      <c r="G96" s="757" t="s">
        <v>1894</v>
      </c>
      <c r="H96" s="757" t="s">
        <v>595</v>
      </c>
      <c r="I96" s="757" t="s">
        <v>1571</v>
      </c>
      <c r="J96" s="757" t="s">
        <v>1569</v>
      </c>
      <c r="K96" s="757" t="s">
        <v>1572</v>
      </c>
      <c r="L96" s="758">
        <v>186.87</v>
      </c>
      <c r="M96" s="758">
        <v>1121.22</v>
      </c>
      <c r="N96" s="757">
        <v>6</v>
      </c>
      <c r="O96" s="842">
        <v>3.5</v>
      </c>
      <c r="P96" s="758"/>
      <c r="Q96" s="775">
        <v>0</v>
      </c>
      <c r="R96" s="757"/>
      <c r="S96" s="775">
        <v>0</v>
      </c>
      <c r="T96" s="842"/>
      <c r="U96" s="798">
        <v>0</v>
      </c>
    </row>
    <row r="97" spans="1:21" ht="14.4" customHeight="1" x14ac:dyDescent="0.3">
      <c r="A97" s="756">
        <v>50</v>
      </c>
      <c r="B97" s="757" t="s">
        <v>1862</v>
      </c>
      <c r="C97" s="757" t="s">
        <v>1865</v>
      </c>
      <c r="D97" s="840" t="s">
        <v>3054</v>
      </c>
      <c r="E97" s="841" t="s">
        <v>1875</v>
      </c>
      <c r="F97" s="757" t="s">
        <v>1863</v>
      </c>
      <c r="G97" s="757" t="s">
        <v>1895</v>
      </c>
      <c r="H97" s="757" t="s">
        <v>566</v>
      </c>
      <c r="I97" s="757" t="s">
        <v>1976</v>
      </c>
      <c r="J97" s="757" t="s">
        <v>795</v>
      </c>
      <c r="K97" s="757" t="s">
        <v>1977</v>
      </c>
      <c r="L97" s="758">
        <v>29.31</v>
      </c>
      <c r="M97" s="758">
        <v>29.31</v>
      </c>
      <c r="N97" s="757">
        <v>1</v>
      </c>
      <c r="O97" s="842">
        <v>0.5</v>
      </c>
      <c r="P97" s="758"/>
      <c r="Q97" s="775">
        <v>0</v>
      </c>
      <c r="R97" s="757"/>
      <c r="S97" s="775">
        <v>0</v>
      </c>
      <c r="T97" s="842"/>
      <c r="U97" s="798">
        <v>0</v>
      </c>
    </row>
    <row r="98" spans="1:21" ht="14.4" customHeight="1" x14ac:dyDescent="0.3">
      <c r="A98" s="756">
        <v>50</v>
      </c>
      <c r="B98" s="757" t="s">
        <v>1862</v>
      </c>
      <c r="C98" s="757" t="s">
        <v>1865</v>
      </c>
      <c r="D98" s="840" t="s">
        <v>3054</v>
      </c>
      <c r="E98" s="841" t="s">
        <v>1875</v>
      </c>
      <c r="F98" s="757" t="s">
        <v>1863</v>
      </c>
      <c r="G98" s="757" t="s">
        <v>1895</v>
      </c>
      <c r="H98" s="757" t="s">
        <v>566</v>
      </c>
      <c r="I98" s="757" t="s">
        <v>2030</v>
      </c>
      <c r="J98" s="757" t="s">
        <v>795</v>
      </c>
      <c r="K98" s="757" t="s">
        <v>2031</v>
      </c>
      <c r="L98" s="758">
        <v>58.63</v>
      </c>
      <c r="M98" s="758">
        <v>117.26</v>
      </c>
      <c r="N98" s="757">
        <v>2</v>
      </c>
      <c r="O98" s="842">
        <v>1</v>
      </c>
      <c r="P98" s="758"/>
      <c r="Q98" s="775">
        <v>0</v>
      </c>
      <c r="R98" s="757"/>
      <c r="S98" s="775">
        <v>0</v>
      </c>
      <c r="T98" s="842"/>
      <c r="U98" s="798">
        <v>0</v>
      </c>
    </row>
    <row r="99" spans="1:21" ht="14.4" customHeight="1" x14ac:dyDescent="0.3">
      <c r="A99" s="756">
        <v>50</v>
      </c>
      <c r="B99" s="757" t="s">
        <v>1862</v>
      </c>
      <c r="C99" s="757" t="s">
        <v>1865</v>
      </c>
      <c r="D99" s="840" t="s">
        <v>3054</v>
      </c>
      <c r="E99" s="841" t="s">
        <v>1875</v>
      </c>
      <c r="F99" s="757" t="s">
        <v>1863</v>
      </c>
      <c r="G99" s="757" t="s">
        <v>1895</v>
      </c>
      <c r="H99" s="757" t="s">
        <v>566</v>
      </c>
      <c r="I99" s="757" t="s">
        <v>1978</v>
      </c>
      <c r="J99" s="757" t="s">
        <v>1897</v>
      </c>
      <c r="K99" s="757" t="s">
        <v>1946</v>
      </c>
      <c r="L99" s="758">
        <v>58.62</v>
      </c>
      <c r="M99" s="758">
        <v>117.24</v>
      </c>
      <c r="N99" s="757">
        <v>2</v>
      </c>
      <c r="O99" s="842">
        <v>1</v>
      </c>
      <c r="P99" s="758"/>
      <c r="Q99" s="775">
        <v>0</v>
      </c>
      <c r="R99" s="757"/>
      <c r="S99" s="775">
        <v>0</v>
      </c>
      <c r="T99" s="842"/>
      <c r="U99" s="798">
        <v>0</v>
      </c>
    </row>
    <row r="100" spans="1:21" ht="14.4" customHeight="1" x14ac:dyDescent="0.3">
      <c r="A100" s="756">
        <v>50</v>
      </c>
      <c r="B100" s="757" t="s">
        <v>1862</v>
      </c>
      <c r="C100" s="757" t="s">
        <v>1865</v>
      </c>
      <c r="D100" s="840" t="s">
        <v>3054</v>
      </c>
      <c r="E100" s="841" t="s">
        <v>1875</v>
      </c>
      <c r="F100" s="757" t="s">
        <v>1863</v>
      </c>
      <c r="G100" s="757" t="s">
        <v>1905</v>
      </c>
      <c r="H100" s="757" t="s">
        <v>566</v>
      </c>
      <c r="I100" s="757" t="s">
        <v>2032</v>
      </c>
      <c r="J100" s="757" t="s">
        <v>1907</v>
      </c>
      <c r="K100" s="757" t="s">
        <v>2033</v>
      </c>
      <c r="L100" s="758">
        <v>38.04</v>
      </c>
      <c r="M100" s="758">
        <v>38.04</v>
      </c>
      <c r="N100" s="757">
        <v>1</v>
      </c>
      <c r="O100" s="842">
        <v>0.5</v>
      </c>
      <c r="P100" s="758"/>
      <c r="Q100" s="775">
        <v>0</v>
      </c>
      <c r="R100" s="757"/>
      <c r="S100" s="775">
        <v>0</v>
      </c>
      <c r="T100" s="842"/>
      <c r="U100" s="798">
        <v>0</v>
      </c>
    </row>
    <row r="101" spans="1:21" ht="14.4" customHeight="1" x14ac:dyDescent="0.3">
      <c r="A101" s="756">
        <v>50</v>
      </c>
      <c r="B101" s="757" t="s">
        <v>1862</v>
      </c>
      <c r="C101" s="757" t="s">
        <v>1865</v>
      </c>
      <c r="D101" s="840" t="s">
        <v>3054</v>
      </c>
      <c r="E101" s="841" t="s">
        <v>1875</v>
      </c>
      <c r="F101" s="757" t="s">
        <v>1863</v>
      </c>
      <c r="G101" s="757" t="s">
        <v>1905</v>
      </c>
      <c r="H101" s="757" t="s">
        <v>566</v>
      </c>
      <c r="I101" s="757" t="s">
        <v>2034</v>
      </c>
      <c r="J101" s="757" t="s">
        <v>1907</v>
      </c>
      <c r="K101" s="757" t="s">
        <v>2035</v>
      </c>
      <c r="L101" s="758">
        <v>117.03</v>
      </c>
      <c r="M101" s="758">
        <v>117.03</v>
      </c>
      <c r="N101" s="757">
        <v>1</v>
      </c>
      <c r="O101" s="842">
        <v>0.5</v>
      </c>
      <c r="P101" s="758"/>
      <c r="Q101" s="775">
        <v>0</v>
      </c>
      <c r="R101" s="757"/>
      <c r="S101" s="775">
        <v>0</v>
      </c>
      <c r="T101" s="842"/>
      <c r="U101" s="798">
        <v>0</v>
      </c>
    </row>
    <row r="102" spans="1:21" ht="14.4" customHeight="1" x14ac:dyDescent="0.3">
      <c r="A102" s="756">
        <v>50</v>
      </c>
      <c r="B102" s="757" t="s">
        <v>1862</v>
      </c>
      <c r="C102" s="757" t="s">
        <v>1865</v>
      </c>
      <c r="D102" s="840" t="s">
        <v>3054</v>
      </c>
      <c r="E102" s="841" t="s">
        <v>1875</v>
      </c>
      <c r="F102" s="757" t="s">
        <v>1863</v>
      </c>
      <c r="G102" s="757" t="s">
        <v>1905</v>
      </c>
      <c r="H102" s="757" t="s">
        <v>566</v>
      </c>
      <c r="I102" s="757" t="s">
        <v>2036</v>
      </c>
      <c r="J102" s="757" t="s">
        <v>1907</v>
      </c>
      <c r="K102" s="757" t="s">
        <v>2037</v>
      </c>
      <c r="L102" s="758">
        <v>58.52</v>
      </c>
      <c r="M102" s="758">
        <v>58.52</v>
      </c>
      <c r="N102" s="757">
        <v>1</v>
      </c>
      <c r="O102" s="842">
        <v>0.5</v>
      </c>
      <c r="P102" s="758"/>
      <c r="Q102" s="775">
        <v>0</v>
      </c>
      <c r="R102" s="757"/>
      <c r="S102" s="775">
        <v>0</v>
      </c>
      <c r="T102" s="842"/>
      <c r="U102" s="798">
        <v>0</v>
      </c>
    </row>
    <row r="103" spans="1:21" ht="14.4" customHeight="1" x14ac:dyDescent="0.3">
      <c r="A103" s="756">
        <v>50</v>
      </c>
      <c r="B103" s="757" t="s">
        <v>1862</v>
      </c>
      <c r="C103" s="757" t="s">
        <v>1865</v>
      </c>
      <c r="D103" s="840" t="s">
        <v>3054</v>
      </c>
      <c r="E103" s="841" t="s">
        <v>1875</v>
      </c>
      <c r="F103" s="757" t="s">
        <v>1863</v>
      </c>
      <c r="G103" s="757" t="s">
        <v>1911</v>
      </c>
      <c r="H103" s="757" t="s">
        <v>595</v>
      </c>
      <c r="I103" s="757" t="s">
        <v>1563</v>
      </c>
      <c r="J103" s="757" t="s">
        <v>774</v>
      </c>
      <c r="K103" s="757" t="s">
        <v>1564</v>
      </c>
      <c r="L103" s="758">
        <v>923.74</v>
      </c>
      <c r="M103" s="758">
        <v>923.74</v>
      </c>
      <c r="N103" s="757">
        <v>1</v>
      </c>
      <c r="O103" s="842">
        <v>0.5</v>
      </c>
      <c r="P103" s="758"/>
      <c r="Q103" s="775">
        <v>0</v>
      </c>
      <c r="R103" s="757"/>
      <c r="S103" s="775">
        <v>0</v>
      </c>
      <c r="T103" s="842"/>
      <c r="U103" s="798">
        <v>0</v>
      </c>
    </row>
    <row r="104" spans="1:21" ht="14.4" customHeight="1" x14ac:dyDescent="0.3">
      <c r="A104" s="756">
        <v>50</v>
      </c>
      <c r="B104" s="757" t="s">
        <v>1862</v>
      </c>
      <c r="C104" s="757" t="s">
        <v>1865</v>
      </c>
      <c r="D104" s="840" t="s">
        <v>3054</v>
      </c>
      <c r="E104" s="841" t="s">
        <v>1875</v>
      </c>
      <c r="F104" s="757" t="s">
        <v>1863</v>
      </c>
      <c r="G104" s="757" t="s">
        <v>2038</v>
      </c>
      <c r="H104" s="757" t="s">
        <v>566</v>
      </c>
      <c r="I104" s="757" t="s">
        <v>2039</v>
      </c>
      <c r="J104" s="757" t="s">
        <v>903</v>
      </c>
      <c r="K104" s="757" t="s">
        <v>2040</v>
      </c>
      <c r="L104" s="758">
        <v>105.29</v>
      </c>
      <c r="M104" s="758">
        <v>105.29</v>
      </c>
      <c r="N104" s="757">
        <v>1</v>
      </c>
      <c r="O104" s="842">
        <v>0.5</v>
      </c>
      <c r="P104" s="758"/>
      <c r="Q104" s="775">
        <v>0</v>
      </c>
      <c r="R104" s="757"/>
      <c r="S104" s="775">
        <v>0</v>
      </c>
      <c r="T104" s="842"/>
      <c r="U104" s="798">
        <v>0</v>
      </c>
    </row>
    <row r="105" spans="1:21" ht="14.4" customHeight="1" x14ac:dyDescent="0.3">
      <c r="A105" s="756">
        <v>50</v>
      </c>
      <c r="B105" s="757" t="s">
        <v>1862</v>
      </c>
      <c r="C105" s="757" t="s">
        <v>1865</v>
      </c>
      <c r="D105" s="840" t="s">
        <v>3054</v>
      </c>
      <c r="E105" s="841" t="s">
        <v>1875</v>
      </c>
      <c r="F105" s="757" t="s">
        <v>1863</v>
      </c>
      <c r="G105" s="757" t="s">
        <v>1993</v>
      </c>
      <c r="H105" s="757" t="s">
        <v>595</v>
      </c>
      <c r="I105" s="757" t="s">
        <v>1994</v>
      </c>
      <c r="J105" s="757" t="s">
        <v>939</v>
      </c>
      <c r="K105" s="757" t="s">
        <v>1588</v>
      </c>
      <c r="L105" s="758">
        <v>48.27</v>
      </c>
      <c r="M105" s="758">
        <v>144.81</v>
      </c>
      <c r="N105" s="757">
        <v>3</v>
      </c>
      <c r="O105" s="842">
        <v>3</v>
      </c>
      <c r="P105" s="758"/>
      <c r="Q105" s="775">
        <v>0</v>
      </c>
      <c r="R105" s="757"/>
      <c r="S105" s="775">
        <v>0</v>
      </c>
      <c r="T105" s="842"/>
      <c r="U105" s="798">
        <v>0</v>
      </c>
    </row>
    <row r="106" spans="1:21" ht="14.4" customHeight="1" x14ac:dyDescent="0.3">
      <c r="A106" s="756">
        <v>50</v>
      </c>
      <c r="B106" s="757" t="s">
        <v>1862</v>
      </c>
      <c r="C106" s="757" t="s">
        <v>1865</v>
      </c>
      <c r="D106" s="840" t="s">
        <v>3054</v>
      </c>
      <c r="E106" s="841" t="s">
        <v>1875</v>
      </c>
      <c r="F106" s="757" t="s">
        <v>1863</v>
      </c>
      <c r="G106" s="757" t="s">
        <v>2041</v>
      </c>
      <c r="H106" s="757" t="s">
        <v>566</v>
      </c>
      <c r="I106" s="757" t="s">
        <v>2042</v>
      </c>
      <c r="J106" s="757" t="s">
        <v>2043</v>
      </c>
      <c r="K106" s="757" t="s">
        <v>2044</v>
      </c>
      <c r="L106" s="758">
        <v>57.64</v>
      </c>
      <c r="M106" s="758">
        <v>57.64</v>
      </c>
      <c r="N106" s="757">
        <v>1</v>
      </c>
      <c r="O106" s="842">
        <v>1</v>
      </c>
      <c r="P106" s="758"/>
      <c r="Q106" s="775">
        <v>0</v>
      </c>
      <c r="R106" s="757"/>
      <c r="S106" s="775">
        <v>0</v>
      </c>
      <c r="T106" s="842"/>
      <c r="U106" s="798">
        <v>0</v>
      </c>
    </row>
    <row r="107" spans="1:21" ht="14.4" customHeight="1" x14ac:dyDescent="0.3">
      <c r="A107" s="756">
        <v>50</v>
      </c>
      <c r="B107" s="757" t="s">
        <v>1862</v>
      </c>
      <c r="C107" s="757" t="s">
        <v>1865</v>
      </c>
      <c r="D107" s="840" t="s">
        <v>3054</v>
      </c>
      <c r="E107" s="841" t="s">
        <v>1875</v>
      </c>
      <c r="F107" s="757" t="s">
        <v>1863</v>
      </c>
      <c r="G107" s="757" t="s">
        <v>1917</v>
      </c>
      <c r="H107" s="757" t="s">
        <v>595</v>
      </c>
      <c r="I107" s="757" t="s">
        <v>1606</v>
      </c>
      <c r="J107" s="757" t="s">
        <v>1605</v>
      </c>
      <c r="K107" s="757" t="s">
        <v>1607</v>
      </c>
      <c r="L107" s="758">
        <v>10.41</v>
      </c>
      <c r="M107" s="758">
        <v>10.41</v>
      </c>
      <c r="N107" s="757">
        <v>1</v>
      </c>
      <c r="O107" s="842">
        <v>0.5</v>
      </c>
      <c r="P107" s="758"/>
      <c r="Q107" s="775">
        <v>0</v>
      </c>
      <c r="R107" s="757"/>
      <c r="S107" s="775">
        <v>0</v>
      </c>
      <c r="T107" s="842"/>
      <c r="U107" s="798">
        <v>0</v>
      </c>
    </row>
    <row r="108" spans="1:21" ht="14.4" customHeight="1" x14ac:dyDescent="0.3">
      <c r="A108" s="756">
        <v>50</v>
      </c>
      <c r="B108" s="757" t="s">
        <v>1862</v>
      </c>
      <c r="C108" s="757" t="s">
        <v>1865</v>
      </c>
      <c r="D108" s="840" t="s">
        <v>3054</v>
      </c>
      <c r="E108" s="841" t="s">
        <v>1875</v>
      </c>
      <c r="F108" s="757" t="s">
        <v>1863</v>
      </c>
      <c r="G108" s="757" t="s">
        <v>1917</v>
      </c>
      <c r="H108" s="757" t="s">
        <v>595</v>
      </c>
      <c r="I108" s="757" t="s">
        <v>1608</v>
      </c>
      <c r="J108" s="757" t="s">
        <v>1605</v>
      </c>
      <c r="K108" s="757" t="s">
        <v>1609</v>
      </c>
      <c r="L108" s="758">
        <v>16.09</v>
      </c>
      <c r="M108" s="758">
        <v>48.269999999999996</v>
      </c>
      <c r="N108" s="757">
        <v>3</v>
      </c>
      <c r="O108" s="842">
        <v>2</v>
      </c>
      <c r="P108" s="758"/>
      <c r="Q108" s="775">
        <v>0</v>
      </c>
      <c r="R108" s="757"/>
      <c r="S108" s="775">
        <v>0</v>
      </c>
      <c r="T108" s="842"/>
      <c r="U108" s="798">
        <v>0</v>
      </c>
    </row>
    <row r="109" spans="1:21" ht="14.4" customHeight="1" x14ac:dyDescent="0.3">
      <c r="A109" s="756">
        <v>50</v>
      </c>
      <c r="B109" s="757" t="s">
        <v>1862</v>
      </c>
      <c r="C109" s="757" t="s">
        <v>1865</v>
      </c>
      <c r="D109" s="840" t="s">
        <v>3054</v>
      </c>
      <c r="E109" s="841" t="s">
        <v>1875</v>
      </c>
      <c r="F109" s="757" t="s">
        <v>1863</v>
      </c>
      <c r="G109" s="757" t="s">
        <v>1917</v>
      </c>
      <c r="H109" s="757" t="s">
        <v>595</v>
      </c>
      <c r="I109" s="757" t="s">
        <v>2045</v>
      </c>
      <c r="J109" s="757" t="s">
        <v>1605</v>
      </c>
      <c r="K109" s="757" t="s">
        <v>2046</v>
      </c>
      <c r="L109" s="758">
        <v>0</v>
      </c>
      <c r="M109" s="758">
        <v>0</v>
      </c>
      <c r="N109" s="757">
        <v>1</v>
      </c>
      <c r="O109" s="842">
        <v>0.5</v>
      </c>
      <c r="P109" s="758"/>
      <c r="Q109" s="775"/>
      <c r="R109" s="757"/>
      <c r="S109" s="775">
        <v>0</v>
      </c>
      <c r="T109" s="842"/>
      <c r="U109" s="798">
        <v>0</v>
      </c>
    </row>
    <row r="110" spans="1:21" ht="14.4" customHeight="1" x14ac:dyDescent="0.3">
      <c r="A110" s="756">
        <v>50</v>
      </c>
      <c r="B110" s="757" t="s">
        <v>1862</v>
      </c>
      <c r="C110" s="757" t="s">
        <v>1865</v>
      </c>
      <c r="D110" s="840" t="s">
        <v>3054</v>
      </c>
      <c r="E110" s="841" t="s">
        <v>1875</v>
      </c>
      <c r="F110" s="757" t="s">
        <v>1863</v>
      </c>
      <c r="G110" s="757" t="s">
        <v>1917</v>
      </c>
      <c r="H110" s="757" t="s">
        <v>595</v>
      </c>
      <c r="I110" s="757" t="s">
        <v>1610</v>
      </c>
      <c r="J110" s="757" t="s">
        <v>1605</v>
      </c>
      <c r="K110" s="757" t="s">
        <v>1611</v>
      </c>
      <c r="L110" s="758">
        <v>48.27</v>
      </c>
      <c r="M110" s="758">
        <v>48.27</v>
      </c>
      <c r="N110" s="757">
        <v>1</v>
      </c>
      <c r="O110" s="842">
        <v>0.5</v>
      </c>
      <c r="P110" s="758"/>
      <c r="Q110" s="775">
        <v>0</v>
      </c>
      <c r="R110" s="757"/>
      <c r="S110" s="775">
        <v>0</v>
      </c>
      <c r="T110" s="842"/>
      <c r="U110" s="798">
        <v>0</v>
      </c>
    </row>
    <row r="111" spans="1:21" ht="14.4" customHeight="1" x14ac:dyDescent="0.3">
      <c r="A111" s="756">
        <v>50</v>
      </c>
      <c r="B111" s="757" t="s">
        <v>1862</v>
      </c>
      <c r="C111" s="757" t="s">
        <v>1865</v>
      </c>
      <c r="D111" s="840" t="s">
        <v>3054</v>
      </c>
      <c r="E111" s="841" t="s">
        <v>1875</v>
      </c>
      <c r="F111" s="757" t="s">
        <v>1863</v>
      </c>
      <c r="G111" s="757" t="s">
        <v>1917</v>
      </c>
      <c r="H111" s="757" t="s">
        <v>595</v>
      </c>
      <c r="I111" s="757" t="s">
        <v>2047</v>
      </c>
      <c r="J111" s="757" t="s">
        <v>1605</v>
      </c>
      <c r="K111" s="757" t="s">
        <v>2048</v>
      </c>
      <c r="L111" s="758">
        <v>0</v>
      </c>
      <c r="M111" s="758">
        <v>0</v>
      </c>
      <c r="N111" s="757">
        <v>1</v>
      </c>
      <c r="O111" s="842">
        <v>0.5</v>
      </c>
      <c r="P111" s="758"/>
      <c r="Q111" s="775"/>
      <c r="R111" s="757"/>
      <c r="S111" s="775">
        <v>0</v>
      </c>
      <c r="T111" s="842"/>
      <c r="U111" s="798">
        <v>0</v>
      </c>
    </row>
    <row r="112" spans="1:21" ht="14.4" customHeight="1" x14ac:dyDescent="0.3">
      <c r="A112" s="756">
        <v>50</v>
      </c>
      <c r="B112" s="757" t="s">
        <v>1862</v>
      </c>
      <c r="C112" s="757" t="s">
        <v>1865</v>
      </c>
      <c r="D112" s="840" t="s">
        <v>3054</v>
      </c>
      <c r="E112" s="841" t="s">
        <v>1875</v>
      </c>
      <c r="F112" s="757" t="s">
        <v>1863</v>
      </c>
      <c r="G112" s="757" t="s">
        <v>1999</v>
      </c>
      <c r="H112" s="757" t="s">
        <v>566</v>
      </c>
      <c r="I112" s="757" t="s">
        <v>2049</v>
      </c>
      <c r="J112" s="757" t="s">
        <v>2001</v>
      </c>
      <c r="K112" s="757" t="s">
        <v>2050</v>
      </c>
      <c r="L112" s="758">
        <v>4625.3500000000004</v>
      </c>
      <c r="M112" s="758">
        <v>4625.3500000000004</v>
      </c>
      <c r="N112" s="757">
        <v>1</v>
      </c>
      <c r="O112" s="842">
        <v>0.5</v>
      </c>
      <c r="P112" s="758"/>
      <c r="Q112" s="775">
        <v>0</v>
      </c>
      <c r="R112" s="757"/>
      <c r="S112" s="775">
        <v>0</v>
      </c>
      <c r="T112" s="842"/>
      <c r="U112" s="798">
        <v>0</v>
      </c>
    </row>
    <row r="113" spans="1:21" ht="14.4" customHeight="1" x14ac:dyDescent="0.3">
      <c r="A113" s="756">
        <v>50</v>
      </c>
      <c r="B113" s="757" t="s">
        <v>1862</v>
      </c>
      <c r="C113" s="757" t="s">
        <v>1865</v>
      </c>
      <c r="D113" s="840" t="s">
        <v>3054</v>
      </c>
      <c r="E113" s="841" t="s">
        <v>1875</v>
      </c>
      <c r="F113" s="757" t="s">
        <v>1863</v>
      </c>
      <c r="G113" s="757" t="s">
        <v>1924</v>
      </c>
      <c r="H113" s="757" t="s">
        <v>566</v>
      </c>
      <c r="I113" s="757" t="s">
        <v>2006</v>
      </c>
      <c r="J113" s="757" t="s">
        <v>1043</v>
      </c>
      <c r="K113" s="757" t="s">
        <v>2007</v>
      </c>
      <c r="L113" s="758">
        <v>210.38</v>
      </c>
      <c r="M113" s="758">
        <v>420.76</v>
      </c>
      <c r="N113" s="757">
        <v>2</v>
      </c>
      <c r="O113" s="842">
        <v>1</v>
      </c>
      <c r="P113" s="758"/>
      <c r="Q113" s="775">
        <v>0</v>
      </c>
      <c r="R113" s="757"/>
      <c r="S113" s="775">
        <v>0</v>
      </c>
      <c r="T113" s="842"/>
      <c r="U113" s="798">
        <v>0</v>
      </c>
    </row>
    <row r="114" spans="1:21" ht="14.4" customHeight="1" x14ac:dyDescent="0.3">
      <c r="A114" s="756">
        <v>50</v>
      </c>
      <c r="B114" s="757" t="s">
        <v>1862</v>
      </c>
      <c r="C114" s="757" t="s">
        <v>1865</v>
      </c>
      <c r="D114" s="840" t="s">
        <v>3054</v>
      </c>
      <c r="E114" s="841" t="s">
        <v>1875</v>
      </c>
      <c r="F114" s="757" t="s">
        <v>1863</v>
      </c>
      <c r="G114" s="757" t="s">
        <v>1924</v>
      </c>
      <c r="H114" s="757" t="s">
        <v>566</v>
      </c>
      <c r="I114" s="757" t="s">
        <v>1925</v>
      </c>
      <c r="J114" s="757" t="s">
        <v>1043</v>
      </c>
      <c r="K114" s="757" t="s">
        <v>1926</v>
      </c>
      <c r="L114" s="758">
        <v>42.08</v>
      </c>
      <c r="M114" s="758">
        <v>126.24</v>
      </c>
      <c r="N114" s="757">
        <v>3</v>
      </c>
      <c r="O114" s="842">
        <v>2.5</v>
      </c>
      <c r="P114" s="758"/>
      <c r="Q114" s="775">
        <v>0</v>
      </c>
      <c r="R114" s="757"/>
      <c r="S114" s="775">
        <v>0</v>
      </c>
      <c r="T114" s="842"/>
      <c r="U114" s="798">
        <v>0</v>
      </c>
    </row>
    <row r="115" spans="1:21" ht="14.4" customHeight="1" x14ac:dyDescent="0.3">
      <c r="A115" s="756">
        <v>50</v>
      </c>
      <c r="B115" s="757" t="s">
        <v>1862</v>
      </c>
      <c r="C115" s="757" t="s">
        <v>1865</v>
      </c>
      <c r="D115" s="840" t="s">
        <v>3054</v>
      </c>
      <c r="E115" s="841" t="s">
        <v>1875</v>
      </c>
      <c r="F115" s="757" t="s">
        <v>1863</v>
      </c>
      <c r="G115" s="757" t="s">
        <v>1930</v>
      </c>
      <c r="H115" s="757" t="s">
        <v>595</v>
      </c>
      <c r="I115" s="757" t="s">
        <v>1621</v>
      </c>
      <c r="J115" s="757" t="s">
        <v>1622</v>
      </c>
      <c r="K115" s="757" t="s">
        <v>1623</v>
      </c>
      <c r="L115" s="758">
        <v>93.46</v>
      </c>
      <c r="M115" s="758">
        <v>93.46</v>
      </c>
      <c r="N115" s="757">
        <v>1</v>
      </c>
      <c r="O115" s="842">
        <v>1</v>
      </c>
      <c r="P115" s="758"/>
      <c r="Q115" s="775">
        <v>0</v>
      </c>
      <c r="R115" s="757"/>
      <c r="S115" s="775">
        <v>0</v>
      </c>
      <c r="T115" s="842"/>
      <c r="U115" s="798">
        <v>0</v>
      </c>
    </row>
    <row r="116" spans="1:21" ht="14.4" customHeight="1" x14ac:dyDescent="0.3">
      <c r="A116" s="756">
        <v>50</v>
      </c>
      <c r="B116" s="757" t="s">
        <v>1862</v>
      </c>
      <c r="C116" s="757" t="s">
        <v>1865</v>
      </c>
      <c r="D116" s="840" t="s">
        <v>3054</v>
      </c>
      <c r="E116" s="841" t="s">
        <v>1875</v>
      </c>
      <c r="F116" s="757" t="s">
        <v>1863</v>
      </c>
      <c r="G116" s="757" t="s">
        <v>1930</v>
      </c>
      <c r="H116" s="757" t="s">
        <v>566</v>
      </c>
      <c r="I116" s="757" t="s">
        <v>2051</v>
      </c>
      <c r="J116" s="757" t="s">
        <v>2052</v>
      </c>
      <c r="K116" s="757" t="s">
        <v>2053</v>
      </c>
      <c r="L116" s="758">
        <v>359.21</v>
      </c>
      <c r="M116" s="758">
        <v>359.21</v>
      </c>
      <c r="N116" s="757">
        <v>1</v>
      </c>
      <c r="O116" s="842">
        <v>0.5</v>
      </c>
      <c r="P116" s="758"/>
      <c r="Q116" s="775">
        <v>0</v>
      </c>
      <c r="R116" s="757"/>
      <c r="S116" s="775">
        <v>0</v>
      </c>
      <c r="T116" s="842"/>
      <c r="U116" s="798">
        <v>0</v>
      </c>
    </row>
    <row r="117" spans="1:21" ht="14.4" customHeight="1" x14ac:dyDescent="0.3">
      <c r="A117" s="756">
        <v>50</v>
      </c>
      <c r="B117" s="757" t="s">
        <v>1862</v>
      </c>
      <c r="C117" s="757" t="s">
        <v>1865</v>
      </c>
      <c r="D117" s="840" t="s">
        <v>3054</v>
      </c>
      <c r="E117" s="841" t="s">
        <v>1875</v>
      </c>
      <c r="F117" s="757" t="s">
        <v>1863</v>
      </c>
      <c r="G117" s="757" t="s">
        <v>2054</v>
      </c>
      <c r="H117" s="757" t="s">
        <v>566</v>
      </c>
      <c r="I117" s="757" t="s">
        <v>2055</v>
      </c>
      <c r="J117" s="757" t="s">
        <v>2056</v>
      </c>
      <c r="K117" s="757" t="s">
        <v>2057</v>
      </c>
      <c r="L117" s="758">
        <v>134.19999999999999</v>
      </c>
      <c r="M117" s="758">
        <v>134.19999999999999</v>
      </c>
      <c r="N117" s="757">
        <v>1</v>
      </c>
      <c r="O117" s="842">
        <v>0.5</v>
      </c>
      <c r="P117" s="758"/>
      <c r="Q117" s="775">
        <v>0</v>
      </c>
      <c r="R117" s="757"/>
      <c r="S117" s="775">
        <v>0</v>
      </c>
      <c r="T117" s="842"/>
      <c r="U117" s="798">
        <v>0</v>
      </c>
    </row>
    <row r="118" spans="1:21" ht="14.4" customHeight="1" x14ac:dyDescent="0.3">
      <c r="A118" s="756">
        <v>50</v>
      </c>
      <c r="B118" s="757" t="s">
        <v>1862</v>
      </c>
      <c r="C118" s="757" t="s">
        <v>1865</v>
      </c>
      <c r="D118" s="840" t="s">
        <v>3054</v>
      </c>
      <c r="E118" s="841" t="s">
        <v>1875</v>
      </c>
      <c r="F118" s="757" t="s">
        <v>1863</v>
      </c>
      <c r="G118" s="757" t="s">
        <v>1054</v>
      </c>
      <c r="H118" s="757" t="s">
        <v>595</v>
      </c>
      <c r="I118" s="757" t="s">
        <v>1549</v>
      </c>
      <c r="J118" s="757" t="s">
        <v>1550</v>
      </c>
      <c r="K118" s="757" t="s">
        <v>1551</v>
      </c>
      <c r="L118" s="758">
        <v>184.74</v>
      </c>
      <c r="M118" s="758">
        <v>184.74</v>
      </c>
      <c r="N118" s="757">
        <v>1</v>
      </c>
      <c r="O118" s="842">
        <v>0.5</v>
      </c>
      <c r="P118" s="758"/>
      <c r="Q118" s="775">
        <v>0</v>
      </c>
      <c r="R118" s="757"/>
      <c r="S118" s="775">
        <v>0</v>
      </c>
      <c r="T118" s="842"/>
      <c r="U118" s="798">
        <v>0</v>
      </c>
    </row>
    <row r="119" spans="1:21" ht="14.4" customHeight="1" x14ac:dyDescent="0.3">
      <c r="A119" s="756">
        <v>50</v>
      </c>
      <c r="B119" s="757" t="s">
        <v>1862</v>
      </c>
      <c r="C119" s="757" t="s">
        <v>1865</v>
      </c>
      <c r="D119" s="840" t="s">
        <v>3054</v>
      </c>
      <c r="E119" s="841" t="s">
        <v>1876</v>
      </c>
      <c r="F119" s="757" t="s">
        <v>1863</v>
      </c>
      <c r="G119" s="757" t="s">
        <v>2058</v>
      </c>
      <c r="H119" s="757" t="s">
        <v>566</v>
      </c>
      <c r="I119" s="757" t="s">
        <v>2059</v>
      </c>
      <c r="J119" s="757" t="s">
        <v>2060</v>
      </c>
      <c r="K119" s="757" t="s">
        <v>2061</v>
      </c>
      <c r="L119" s="758">
        <v>1048.3499999999999</v>
      </c>
      <c r="M119" s="758">
        <v>1048.3499999999999</v>
      </c>
      <c r="N119" s="757">
        <v>1</v>
      </c>
      <c r="O119" s="842">
        <v>0.5</v>
      </c>
      <c r="P119" s="758"/>
      <c r="Q119" s="775">
        <v>0</v>
      </c>
      <c r="R119" s="757"/>
      <c r="S119" s="775">
        <v>0</v>
      </c>
      <c r="T119" s="842"/>
      <c r="U119" s="798">
        <v>0</v>
      </c>
    </row>
    <row r="120" spans="1:21" ht="14.4" customHeight="1" x14ac:dyDescent="0.3">
      <c r="A120" s="756">
        <v>50</v>
      </c>
      <c r="B120" s="757" t="s">
        <v>1862</v>
      </c>
      <c r="C120" s="757" t="s">
        <v>1865</v>
      </c>
      <c r="D120" s="840" t="s">
        <v>3054</v>
      </c>
      <c r="E120" s="841" t="s">
        <v>1876</v>
      </c>
      <c r="F120" s="757" t="s">
        <v>1863</v>
      </c>
      <c r="G120" s="757" t="s">
        <v>1943</v>
      </c>
      <c r="H120" s="757" t="s">
        <v>566</v>
      </c>
      <c r="I120" s="757" t="s">
        <v>1944</v>
      </c>
      <c r="J120" s="757" t="s">
        <v>1945</v>
      </c>
      <c r="K120" s="757" t="s">
        <v>1946</v>
      </c>
      <c r="L120" s="758">
        <v>72.55</v>
      </c>
      <c r="M120" s="758">
        <v>145.1</v>
      </c>
      <c r="N120" s="757">
        <v>2</v>
      </c>
      <c r="O120" s="842">
        <v>1</v>
      </c>
      <c r="P120" s="758"/>
      <c r="Q120" s="775">
        <v>0</v>
      </c>
      <c r="R120" s="757"/>
      <c r="S120" s="775">
        <v>0</v>
      </c>
      <c r="T120" s="842"/>
      <c r="U120" s="798">
        <v>0</v>
      </c>
    </row>
    <row r="121" spans="1:21" ht="14.4" customHeight="1" x14ac:dyDescent="0.3">
      <c r="A121" s="756">
        <v>50</v>
      </c>
      <c r="B121" s="757" t="s">
        <v>1862</v>
      </c>
      <c r="C121" s="757" t="s">
        <v>1865</v>
      </c>
      <c r="D121" s="840" t="s">
        <v>3054</v>
      </c>
      <c r="E121" s="841" t="s">
        <v>1876</v>
      </c>
      <c r="F121" s="757" t="s">
        <v>1863</v>
      </c>
      <c r="G121" s="757" t="s">
        <v>1887</v>
      </c>
      <c r="H121" s="757" t="s">
        <v>595</v>
      </c>
      <c r="I121" s="757" t="s">
        <v>1580</v>
      </c>
      <c r="J121" s="757" t="s">
        <v>695</v>
      </c>
      <c r="K121" s="757" t="s">
        <v>1581</v>
      </c>
      <c r="L121" s="758">
        <v>72</v>
      </c>
      <c r="M121" s="758">
        <v>576</v>
      </c>
      <c r="N121" s="757">
        <v>8</v>
      </c>
      <c r="O121" s="842">
        <v>4.5</v>
      </c>
      <c r="P121" s="758">
        <v>72</v>
      </c>
      <c r="Q121" s="775">
        <v>0.125</v>
      </c>
      <c r="R121" s="757">
        <v>1</v>
      </c>
      <c r="S121" s="775">
        <v>0.125</v>
      </c>
      <c r="T121" s="842">
        <v>1</v>
      </c>
      <c r="U121" s="798">
        <v>0.22222222222222221</v>
      </c>
    </row>
    <row r="122" spans="1:21" ht="14.4" customHeight="1" x14ac:dyDescent="0.3">
      <c r="A122" s="756">
        <v>50</v>
      </c>
      <c r="B122" s="757" t="s">
        <v>1862</v>
      </c>
      <c r="C122" s="757" t="s">
        <v>1865</v>
      </c>
      <c r="D122" s="840" t="s">
        <v>3054</v>
      </c>
      <c r="E122" s="841" t="s">
        <v>1876</v>
      </c>
      <c r="F122" s="757" t="s">
        <v>1863</v>
      </c>
      <c r="G122" s="757" t="s">
        <v>1887</v>
      </c>
      <c r="H122" s="757" t="s">
        <v>595</v>
      </c>
      <c r="I122" s="757" t="s">
        <v>2062</v>
      </c>
      <c r="J122" s="757" t="s">
        <v>695</v>
      </c>
      <c r="K122" s="757" t="s">
        <v>2063</v>
      </c>
      <c r="L122" s="758">
        <v>144.01</v>
      </c>
      <c r="M122" s="758">
        <v>288.02</v>
      </c>
      <c r="N122" s="757">
        <v>2</v>
      </c>
      <c r="O122" s="842">
        <v>1</v>
      </c>
      <c r="P122" s="758"/>
      <c r="Q122" s="775">
        <v>0</v>
      </c>
      <c r="R122" s="757"/>
      <c r="S122" s="775">
        <v>0</v>
      </c>
      <c r="T122" s="842"/>
      <c r="U122" s="798">
        <v>0</v>
      </c>
    </row>
    <row r="123" spans="1:21" ht="14.4" customHeight="1" x14ac:dyDescent="0.3">
      <c r="A123" s="756">
        <v>50</v>
      </c>
      <c r="B123" s="757" t="s">
        <v>1862</v>
      </c>
      <c r="C123" s="757" t="s">
        <v>1865</v>
      </c>
      <c r="D123" s="840" t="s">
        <v>3054</v>
      </c>
      <c r="E123" s="841" t="s">
        <v>1876</v>
      </c>
      <c r="F123" s="757" t="s">
        <v>1863</v>
      </c>
      <c r="G123" s="757" t="s">
        <v>1888</v>
      </c>
      <c r="H123" s="757" t="s">
        <v>566</v>
      </c>
      <c r="I123" s="757" t="s">
        <v>1889</v>
      </c>
      <c r="J123" s="757" t="s">
        <v>630</v>
      </c>
      <c r="K123" s="757" t="s">
        <v>1611</v>
      </c>
      <c r="L123" s="758">
        <v>31.09</v>
      </c>
      <c r="M123" s="758">
        <v>31.09</v>
      </c>
      <c r="N123" s="757">
        <v>1</v>
      </c>
      <c r="O123" s="842">
        <v>0.5</v>
      </c>
      <c r="P123" s="758"/>
      <c r="Q123" s="775">
        <v>0</v>
      </c>
      <c r="R123" s="757"/>
      <c r="S123" s="775">
        <v>0</v>
      </c>
      <c r="T123" s="842"/>
      <c r="U123" s="798">
        <v>0</v>
      </c>
    </row>
    <row r="124" spans="1:21" ht="14.4" customHeight="1" x14ac:dyDescent="0.3">
      <c r="A124" s="756">
        <v>50</v>
      </c>
      <c r="B124" s="757" t="s">
        <v>1862</v>
      </c>
      <c r="C124" s="757" t="s">
        <v>1865</v>
      </c>
      <c r="D124" s="840" t="s">
        <v>3054</v>
      </c>
      <c r="E124" s="841" t="s">
        <v>1876</v>
      </c>
      <c r="F124" s="757" t="s">
        <v>1863</v>
      </c>
      <c r="G124" s="757" t="s">
        <v>1888</v>
      </c>
      <c r="H124" s="757" t="s">
        <v>566</v>
      </c>
      <c r="I124" s="757" t="s">
        <v>2064</v>
      </c>
      <c r="J124" s="757" t="s">
        <v>2065</v>
      </c>
      <c r="K124" s="757" t="s">
        <v>1611</v>
      </c>
      <c r="L124" s="758">
        <v>36.86</v>
      </c>
      <c r="M124" s="758">
        <v>36.86</v>
      </c>
      <c r="N124" s="757">
        <v>1</v>
      </c>
      <c r="O124" s="842">
        <v>0.5</v>
      </c>
      <c r="P124" s="758"/>
      <c r="Q124" s="775">
        <v>0</v>
      </c>
      <c r="R124" s="757"/>
      <c r="S124" s="775">
        <v>0</v>
      </c>
      <c r="T124" s="842"/>
      <c r="U124" s="798">
        <v>0</v>
      </c>
    </row>
    <row r="125" spans="1:21" ht="14.4" customHeight="1" x14ac:dyDescent="0.3">
      <c r="A125" s="756">
        <v>50</v>
      </c>
      <c r="B125" s="757" t="s">
        <v>1862</v>
      </c>
      <c r="C125" s="757" t="s">
        <v>1865</v>
      </c>
      <c r="D125" s="840" t="s">
        <v>3054</v>
      </c>
      <c r="E125" s="841" t="s">
        <v>1876</v>
      </c>
      <c r="F125" s="757" t="s">
        <v>1863</v>
      </c>
      <c r="G125" s="757" t="s">
        <v>1948</v>
      </c>
      <c r="H125" s="757" t="s">
        <v>595</v>
      </c>
      <c r="I125" s="757" t="s">
        <v>1630</v>
      </c>
      <c r="J125" s="757" t="s">
        <v>1631</v>
      </c>
      <c r="K125" s="757" t="s">
        <v>1632</v>
      </c>
      <c r="L125" s="758">
        <v>278.64</v>
      </c>
      <c r="M125" s="758">
        <v>2229.1199999999994</v>
      </c>
      <c r="N125" s="757">
        <v>8</v>
      </c>
      <c r="O125" s="842">
        <v>4.5</v>
      </c>
      <c r="P125" s="758">
        <v>278.64</v>
      </c>
      <c r="Q125" s="775">
        <v>0.12500000000000003</v>
      </c>
      <c r="R125" s="757">
        <v>1</v>
      </c>
      <c r="S125" s="775">
        <v>0.125</v>
      </c>
      <c r="T125" s="842">
        <v>0.5</v>
      </c>
      <c r="U125" s="798">
        <v>0.1111111111111111</v>
      </c>
    </row>
    <row r="126" spans="1:21" ht="14.4" customHeight="1" x14ac:dyDescent="0.3">
      <c r="A126" s="756">
        <v>50</v>
      </c>
      <c r="B126" s="757" t="s">
        <v>1862</v>
      </c>
      <c r="C126" s="757" t="s">
        <v>1865</v>
      </c>
      <c r="D126" s="840" t="s">
        <v>3054</v>
      </c>
      <c r="E126" s="841" t="s">
        <v>1876</v>
      </c>
      <c r="F126" s="757" t="s">
        <v>1863</v>
      </c>
      <c r="G126" s="757" t="s">
        <v>1948</v>
      </c>
      <c r="H126" s="757" t="s">
        <v>595</v>
      </c>
      <c r="I126" s="757" t="s">
        <v>1630</v>
      </c>
      <c r="J126" s="757" t="s">
        <v>1631</v>
      </c>
      <c r="K126" s="757" t="s">
        <v>1632</v>
      </c>
      <c r="L126" s="758">
        <v>220.53</v>
      </c>
      <c r="M126" s="758">
        <v>220.53</v>
      </c>
      <c r="N126" s="757">
        <v>1</v>
      </c>
      <c r="O126" s="842">
        <v>0.5</v>
      </c>
      <c r="P126" s="758"/>
      <c r="Q126" s="775">
        <v>0</v>
      </c>
      <c r="R126" s="757"/>
      <c r="S126" s="775">
        <v>0</v>
      </c>
      <c r="T126" s="842"/>
      <c r="U126" s="798">
        <v>0</v>
      </c>
    </row>
    <row r="127" spans="1:21" ht="14.4" customHeight="1" x14ac:dyDescent="0.3">
      <c r="A127" s="756">
        <v>50</v>
      </c>
      <c r="B127" s="757" t="s">
        <v>1862</v>
      </c>
      <c r="C127" s="757" t="s">
        <v>1865</v>
      </c>
      <c r="D127" s="840" t="s">
        <v>3054</v>
      </c>
      <c r="E127" s="841" t="s">
        <v>1876</v>
      </c>
      <c r="F127" s="757" t="s">
        <v>1863</v>
      </c>
      <c r="G127" s="757" t="s">
        <v>1948</v>
      </c>
      <c r="H127" s="757" t="s">
        <v>595</v>
      </c>
      <c r="I127" s="757" t="s">
        <v>2066</v>
      </c>
      <c r="J127" s="757" t="s">
        <v>2067</v>
      </c>
      <c r="K127" s="757" t="s">
        <v>2068</v>
      </c>
      <c r="L127" s="758">
        <v>117.73</v>
      </c>
      <c r="M127" s="758">
        <v>117.73</v>
      </c>
      <c r="N127" s="757">
        <v>1</v>
      </c>
      <c r="O127" s="842">
        <v>0.5</v>
      </c>
      <c r="P127" s="758"/>
      <c r="Q127" s="775">
        <v>0</v>
      </c>
      <c r="R127" s="757"/>
      <c r="S127" s="775">
        <v>0</v>
      </c>
      <c r="T127" s="842"/>
      <c r="U127" s="798">
        <v>0</v>
      </c>
    </row>
    <row r="128" spans="1:21" ht="14.4" customHeight="1" x14ac:dyDescent="0.3">
      <c r="A128" s="756">
        <v>50</v>
      </c>
      <c r="B128" s="757" t="s">
        <v>1862</v>
      </c>
      <c r="C128" s="757" t="s">
        <v>1865</v>
      </c>
      <c r="D128" s="840" t="s">
        <v>3054</v>
      </c>
      <c r="E128" s="841" t="s">
        <v>1876</v>
      </c>
      <c r="F128" s="757" t="s">
        <v>1863</v>
      </c>
      <c r="G128" s="757" t="s">
        <v>1948</v>
      </c>
      <c r="H128" s="757" t="s">
        <v>566</v>
      </c>
      <c r="I128" s="757" t="s">
        <v>2069</v>
      </c>
      <c r="J128" s="757" t="s">
        <v>2070</v>
      </c>
      <c r="K128" s="757" t="s">
        <v>1635</v>
      </c>
      <c r="L128" s="758">
        <v>117.73</v>
      </c>
      <c r="M128" s="758">
        <v>117.73</v>
      </c>
      <c r="N128" s="757">
        <v>1</v>
      </c>
      <c r="O128" s="842">
        <v>0.5</v>
      </c>
      <c r="P128" s="758"/>
      <c r="Q128" s="775">
        <v>0</v>
      </c>
      <c r="R128" s="757"/>
      <c r="S128" s="775">
        <v>0</v>
      </c>
      <c r="T128" s="842"/>
      <c r="U128" s="798">
        <v>0</v>
      </c>
    </row>
    <row r="129" spans="1:21" ht="14.4" customHeight="1" x14ac:dyDescent="0.3">
      <c r="A129" s="756">
        <v>50</v>
      </c>
      <c r="B129" s="757" t="s">
        <v>1862</v>
      </c>
      <c r="C129" s="757" t="s">
        <v>1865</v>
      </c>
      <c r="D129" s="840" t="s">
        <v>3054</v>
      </c>
      <c r="E129" s="841" t="s">
        <v>1876</v>
      </c>
      <c r="F129" s="757" t="s">
        <v>1863</v>
      </c>
      <c r="G129" s="757" t="s">
        <v>1948</v>
      </c>
      <c r="H129" s="757" t="s">
        <v>595</v>
      </c>
      <c r="I129" s="757" t="s">
        <v>1633</v>
      </c>
      <c r="J129" s="757" t="s">
        <v>1631</v>
      </c>
      <c r="K129" s="757" t="s">
        <v>1590</v>
      </c>
      <c r="L129" s="758">
        <v>58.86</v>
      </c>
      <c r="M129" s="758">
        <v>58.86</v>
      </c>
      <c r="N129" s="757">
        <v>1</v>
      </c>
      <c r="O129" s="842">
        <v>0.5</v>
      </c>
      <c r="P129" s="758">
        <v>58.86</v>
      </c>
      <c r="Q129" s="775">
        <v>1</v>
      </c>
      <c r="R129" s="757">
        <v>1</v>
      </c>
      <c r="S129" s="775">
        <v>1</v>
      </c>
      <c r="T129" s="842">
        <v>0.5</v>
      </c>
      <c r="U129" s="798">
        <v>1</v>
      </c>
    </row>
    <row r="130" spans="1:21" ht="14.4" customHeight="1" x14ac:dyDescent="0.3">
      <c r="A130" s="756">
        <v>50</v>
      </c>
      <c r="B130" s="757" t="s">
        <v>1862</v>
      </c>
      <c r="C130" s="757" t="s">
        <v>1865</v>
      </c>
      <c r="D130" s="840" t="s">
        <v>3054</v>
      </c>
      <c r="E130" s="841" t="s">
        <v>1876</v>
      </c>
      <c r="F130" s="757" t="s">
        <v>1863</v>
      </c>
      <c r="G130" s="757" t="s">
        <v>1948</v>
      </c>
      <c r="H130" s="757" t="s">
        <v>595</v>
      </c>
      <c r="I130" s="757" t="s">
        <v>1634</v>
      </c>
      <c r="J130" s="757" t="s">
        <v>1631</v>
      </c>
      <c r="K130" s="757" t="s">
        <v>1635</v>
      </c>
      <c r="L130" s="758">
        <v>117.73</v>
      </c>
      <c r="M130" s="758">
        <v>117.73</v>
      </c>
      <c r="N130" s="757">
        <v>1</v>
      </c>
      <c r="O130" s="842">
        <v>0.5</v>
      </c>
      <c r="P130" s="758"/>
      <c r="Q130" s="775">
        <v>0</v>
      </c>
      <c r="R130" s="757"/>
      <c r="S130" s="775">
        <v>0</v>
      </c>
      <c r="T130" s="842"/>
      <c r="U130" s="798">
        <v>0</v>
      </c>
    </row>
    <row r="131" spans="1:21" ht="14.4" customHeight="1" x14ac:dyDescent="0.3">
      <c r="A131" s="756">
        <v>50</v>
      </c>
      <c r="B131" s="757" t="s">
        <v>1862</v>
      </c>
      <c r="C131" s="757" t="s">
        <v>1865</v>
      </c>
      <c r="D131" s="840" t="s">
        <v>3054</v>
      </c>
      <c r="E131" s="841" t="s">
        <v>1876</v>
      </c>
      <c r="F131" s="757" t="s">
        <v>1863</v>
      </c>
      <c r="G131" s="757" t="s">
        <v>1948</v>
      </c>
      <c r="H131" s="757" t="s">
        <v>595</v>
      </c>
      <c r="I131" s="757" t="s">
        <v>1638</v>
      </c>
      <c r="J131" s="757" t="s">
        <v>1631</v>
      </c>
      <c r="K131" s="757" t="s">
        <v>1639</v>
      </c>
      <c r="L131" s="758">
        <v>181.13</v>
      </c>
      <c r="M131" s="758">
        <v>2535.8200000000006</v>
      </c>
      <c r="N131" s="757">
        <v>14</v>
      </c>
      <c r="O131" s="842">
        <v>9</v>
      </c>
      <c r="P131" s="758"/>
      <c r="Q131" s="775">
        <v>0</v>
      </c>
      <c r="R131" s="757"/>
      <c r="S131" s="775">
        <v>0</v>
      </c>
      <c r="T131" s="842"/>
      <c r="U131" s="798">
        <v>0</v>
      </c>
    </row>
    <row r="132" spans="1:21" ht="14.4" customHeight="1" x14ac:dyDescent="0.3">
      <c r="A132" s="756">
        <v>50</v>
      </c>
      <c r="B132" s="757" t="s">
        <v>1862</v>
      </c>
      <c r="C132" s="757" t="s">
        <v>1865</v>
      </c>
      <c r="D132" s="840" t="s">
        <v>3054</v>
      </c>
      <c r="E132" s="841" t="s">
        <v>1876</v>
      </c>
      <c r="F132" s="757" t="s">
        <v>1863</v>
      </c>
      <c r="G132" s="757" t="s">
        <v>1948</v>
      </c>
      <c r="H132" s="757" t="s">
        <v>595</v>
      </c>
      <c r="I132" s="757" t="s">
        <v>1638</v>
      </c>
      <c r="J132" s="757" t="s">
        <v>1631</v>
      </c>
      <c r="K132" s="757" t="s">
        <v>1639</v>
      </c>
      <c r="L132" s="758">
        <v>143.35</v>
      </c>
      <c r="M132" s="758">
        <v>286.7</v>
      </c>
      <c r="N132" s="757">
        <v>2</v>
      </c>
      <c r="O132" s="842">
        <v>1</v>
      </c>
      <c r="P132" s="758">
        <v>143.35</v>
      </c>
      <c r="Q132" s="775">
        <v>0.5</v>
      </c>
      <c r="R132" s="757">
        <v>1</v>
      </c>
      <c r="S132" s="775">
        <v>0.5</v>
      </c>
      <c r="T132" s="842">
        <v>0.5</v>
      </c>
      <c r="U132" s="798">
        <v>0.5</v>
      </c>
    </row>
    <row r="133" spans="1:21" ht="14.4" customHeight="1" x14ac:dyDescent="0.3">
      <c r="A133" s="756">
        <v>50</v>
      </c>
      <c r="B133" s="757" t="s">
        <v>1862</v>
      </c>
      <c r="C133" s="757" t="s">
        <v>1865</v>
      </c>
      <c r="D133" s="840" t="s">
        <v>3054</v>
      </c>
      <c r="E133" s="841" t="s">
        <v>1876</v>
      </c>
      <c r="F133" s="757" t="s">
        <v>1863</v>
      </c>
      <c r="G133" s="757" t="s">
        <v>1948</v>
      </c>
      <c r="H133" s="757" t="s">
        <v>595</v>
      </c>
      <c r="I133" s="757" t="s">
        <v>2071</v>
      </c>
      <c r="J133" s="757" t="s">
        <v>2072</v>
      </c>
      <c r="K133" s="757" t="s">
        <v>1632</v>
      </c>
      <c r="L133" s="758">
        <v>298.95999999999998</v>
      </c>
      <c r="M133" s="758">
        <v>298.95999999999998</v>
      </c>
      <c r="N133" s="757">
        <v>1</v>
      </c>
      <c r="O133" s="842">
        <v>0.5</v>
      </c>
      <c r="P133" s="758">
        <v>298.95999999999998</v>
      </c>
      <c r="Q133" s="775">
        <v>1</v>
      </c>
      <c r="R133" s="757">
        <v>1</v>
      </c>
      <c r="S133" s="775">
        <v>1</v>
      </c>
      <c r="T133" s="842">
        <v>0.5</v>
      </c>
      <c r="U133" s="798">
        <v>1</v>
      </c>
    </row>
    <row r="134" spans="1:21" ht="14.4" customHeight="1" x14ac:dyDescent="0.3">
      <c r="A134" s="756">
        <v>50</v>
      </c>
      <c r="B134" s="757" t="s">
        <v>1862</v>
      </c>
      <c r="C134" s="757" t="s">
        <v>1865</v>
      </c>
      <c r="D134" s="840" t="s">
        <v>3054</v>
      </c>
      <c r="E134" s="841" t="s">
        <v>1876</v>
      </c>
      <c r="F134" s="757" t="s">
        <v>1863</v>
      </c>
      <c r="G134" s="757" t="s">
        <v>1948</v>
      </c>
      <c r="H134" s="757" t="s">
        <v>595</v>
      </c>
      <c r="I134" s="757" t="s">
        <v>2071</v>
      </c>
      <c r="J134" s="757" t="s">
        <v>2072</v>
      </c>
      <c r="K134" s="757" t="s">
        <v>1632</v>
      </c>
      <c r="L134" s="758">
        <v>220.53</v>
      </c>
      <c r="M134" s="758">
        <v>220.53</v>
      </c>
      <c r="N134" s="757">
        <v>1</v>
      </c>
      <c r="O134" s="842">
        <v>1</v>
      </c>
      <c r="P134" s="758"/>
      <c r="Q134" s="775">
        <v>0</v>
      </c>
      <c r="R134" s="757"/>
      <c r="S134" s="775">
        <v>0</v>
      </c>
      <c r="T134" s="842"/>
      <c r="U134" s="798">
        <v>0</v>
      </c>
    </row>
    <row r="135" spans="1:21" ht="14.4" customHeight="1" x14ac:dyDescent="0.3">
      <c r="A135" s="756">
        <v>50</v>
      </c>
      <c r="B135" s="757" t="s">
        <v>1862</v>
      </c>
      <c r="C135" s="757" t="s">
        <v>1865</v>
      </c>
      <c r="D135" s="840" t="s">
        <v>3054</v>
      </c>
      <c r="E135" s="841" t="s">
        <v>1876</v>
      </c>
      <c r="F135" s="757" t="s">
        <v>1863</v>
      </c>
      <c r="G135" s="757" t="s">
        <v>1948</v>
      </c>
      <c r="H135" s="757" t="s">
        <v>566</v>
      </c>
      <c r="I135" s="757" t="s">
        <v>2073</v>
      </c>
      <c r="J135" s="757" t="s">
        <v>2074</v>
      </c>
      <c r="K135" s="757" t="s">
        <v>1632</v>
      </c>
      <c r="L135" s="758">
        <v>220.53</v>
      </c>
      <c r="M135" s="758">
        <v>220.53</v>
      </c>
      <c r="N135" s="757">
        <v>1</v>
      </c>
      <c r="O135" s="842">
        <v>0.5</v>
      </c>
      <c r="P135" s="758"/>
      <c r="Q135" s="775">
        <v>0</v>
      </c>
      <c r="R135" s="757"/>
      <c r="S135" s="775">
        <v>0</v>
      </c>
      <c r="T135" s="842"/>
      <c r="U135" s="798">
        <v>0</v>
      </c>
    </row>
    <row r="136" spans="1:21" ht="14.4" customHeight="1" x14ac:dyDescent="0.3">
      <c r="A136" s="756">
        <v>50</v>
      </c>
      <c r="B136" s="757" t="s">
        <v>1862</v>
      </c>
      <c r="C136" s="757" t="s">
        <v>1865</v>
      </c>
      <c r="D136" s="840" t="s">
        <v>3054</v>
      </c>
      <c r="E136" s="841" t="s">
        <v>1876</v>
      </c>
      <c r="F136" s="757" t="s">
        <v>1863</v>
      </c>
      <c r="G136" s="757" t="s">
        <v>2075</v>
      </c>
      <c r="H136" s="757" t="s">
        <v>595</v>
      </c>
      <c r="I136" s="757" t="s">
        <v>1583</v>
      </c>
      <c r="J136" s="757" t="s">
        <v>1584</v>
      </c>
      <c r="K136" s="757" t="s">
        <v>1585</v>
      </c>
      <c r="L136" s="758">
        <v>65.540000000000006</v>
      </c>
      <c r="M136" s="758">
        <v>65.540000000000006</v>
      </c>
      <c r="N136" s="757">
        <v>1</v>
      </c>
      <c r="O136" s="842">
        <v>0.5</v>
      </c>
      <c r="P136" s="758"/>
      <c r="Q136" s="775">
        <v>0</v>
      </c>
      <c r="R136" s="757"/>
      <c r="S136" s="775">
        <v>0</v>
      </c>
      <c r="T136" s="842"/>
      <c r="U136" s="798">
        <v>0</v>
      </c>
    </row>
    <row r="137" spans="1:21" ht="14.4" customHeight="1" x14ac:dyDescent="0.3">
      <c r="A137" s="756">
        <v>50</v>
      </c>
      <c r="B137" s="757" t="s">
        <v>1862</v>
      </c>
      <c r="C137" s="757" t="s">
        <v>1865</v>
      </c>
      <c r="D137" s="840" t="s">
        <v>3054</v>
      </c>
      <c r="E137" s="841" t="s">
        <v>1876</v>
      </c>
      <c r="F137" s="757" t="s">
        <v>1863</v>
      </c>
      <c r="G137" s="757" t="s">
        <v>1890</v>
      </c>
      <c r="H137" s="757" t="s">
        <v>595</v>
      </c>
      <c r="I137" s="757" t="s">
        <v>2020</v>
      </c>
      <c r="J137" s="757" t="s">
        <v>958</v>
      </c>
      <c r="K137" s="757" t="s">
        <v>1602</v>
      </c>
      <c r="L137" s="758">
        <v>105.32</v>
      </c>
      <c r="M137" s="758">
        <v>210.64</v>
      </c>
      <c r="N137" s="757">
        <v>2</v>
      </c>
      <c r="O137" s="842">
        <v>1</v>
      </c>
      <c r="P137" s="758"/>
      <c r="Q137" s="775">
        <v>0</v>
      </c>
      <c r="R137" s="757"/>
      <c r="S137" s="775">
        <v>0</v>
      </c>
      <c r="T137" s="842"/>
      <c r="U137" s="798">
        <v>0</v>
      </c>
    </row>
    <row r="138" spans="1:21" ht="14.4" customHeight="1" x14ac:dyDescent="0.3">
      <c r="A138" s="756">
        <v>50</v>
      </c>
      <c r="B138" s="757" t="s">
        <v>1862</v>
      </c>
      <c r="C138" s="757" t="s">
        <v>1865</v>
      </c>
      <c r="D138" s="840" t="s">
        <v>3054</v>
      </c>
      <c r="E138" s="841" t="s">
        <v>1876</v>
      </c>
      <c r="F138" s="757" t="s">
        <v>1863</v>
      </c>
      <c r="G138" s="757" t="s">
        <v>1890</v>
      </c>
      <c r="H138" s="757" t="s">
        <v>566</v>
      </c>
      <c r="I138" s="757" t="s">
        <v>2076</v>
      </c>
      <c r="J138" s="757" t="s">
        <v>2077</v>
      </c>
      <c r="K138" s="757" t="s">
        <v>2078</v>
      </c>
      <c r="L138" s="758">
        <v>16.38</v>
      </c>
      <c r="M138" s="758">
        <v>49.14</v>
      </c>
      <c r="N138" s="757">
        <v>3</v>
      </c>
      <c r="O138" s="842">
        <v>1.5</v>
      </c>
      <c r="P138" s="758"/>
      <c r="Q138" s="775">
        <v>0</v>
      </c>
      <c r="R138" s="757"/>
      <c r="S138" s="775">
        <v>0</v>
      </c>
      <c r="T138" s="842"/>
      <c r="U138" s="798">
        <v>0</v>
      </c>
    </row>
    <row r="139" spans="1:21" ht="14.4" customHeight="1" x14ac:dyDescent="0.3">
      <c r="A139" s="756">
        <v>50</v>
      </c>
      <c r="B139" s="757" t="s">
        <v>1862</v>
      </c>
      <c r="C139" s="757" t="s">
        <v>1865</v>
      </c>
      <c r="D139" s="840" t="s">
        <v>3054</v>
      </c>
      <c r="E139" s="841" t="s">
        <v>1876</v>
      </c>
      <c r="F139" s="757" t="s">
        <v>1863</v>
      </c>
      <c r="G139" s="757" t="s">
        <v>1890</v>
      </c>
      <c r="H139" s="757" t="s">
        <v>566</v>
      </c>
      <c r="I139" s="757" t="s">
        <v>2079</v>
      </c>
      <c r="J139" s="757" t="s">
        <v>2077</v>
      </c>
      <c r="K139" s="757" t="s">
        <v>2080</v>
      </c>
      <c r="L139" s="758">
        <v>0</v>
      </c>
      <c r="M139" s="758">
        <v>0</v>
      </c>
      <c r="N139" s="757">
        <v>1</v>
      </c>
      <c r="O139" s="842">
        <v>0.5</v>
      </c>
      <c r="P139" s="758"/>
      <c r="Q139" s="775"/>
      <c r="R139" s="757"/>
      <c r="S139" s="775">
        <v>0</v>
      </c>
      <c r="T139" s="842"/>
      <c r="U139" s="798">
        <v>0</v>
      </c>
    </row>
    <row r="140" spans="1:21" ht="14.4" customHeight="1" x14ac:dyDescent="0.3">
      <c r="A140" s="756">
        <v>50</v>
      </c>
      <c r="B140" s="757" t="s">
        <v>1862</v>
      </c>
      <c r="C140" s="757" t="s">
        <v>1865</v>
      </c>
      <c r="D140" s="840" t="s">
        <v>3054</v>
      </c>
      <c r="E140" s="841" t="s">
        <v>1876</v>
      </c>
      <c r="F140" s="757" t="s">
        <v>1863</v>
      </c>
      <c r="G140" s="757" t="s">
        <v>1890</v>
      </c>
      <c r="H140" s="757" t="s">
        <v>595</v>
      </c>
      <c r="I140" s="757" t="s">
        <v>1587</v>
      </c>
      <c r="J140" s="757" t="s">
        <v>958</v>
      </c>
      <c r="K140" s="757" t="s">
        <v>1588</v>
      </c>
      <c r="L140" s="758">
        <v>35.11</v>
      </c>
      <c r="M140" s="758">
        <v>245.77000000000004</v>
      </c>
      <c r="N140" s="757">
        <v>7</v>
      </c>
      <c r="O140" s="842">
        <v>3.5</v>
      </c>
      <c r="P140" s="758"/>
      <c r="Q140" s="775">
        <v>0</v>
      </c>
      <c r="R140" s="757"/>
      <c r="S140" s="775">
        <v>0</v>
      </c>
      <c r="T140" s="842"/>
      <c r="U140" s="798">
        <v>0</v>
      </c>
    </row>
    <row r="141" spans="1:21" ht="14.4" customHeight="1" x14ac:dyDescent="0.3">
      <c r="A141" s="756">
        <v>50</v>
      </c>
      <c r="B141" s="757" t="s">
        <v>1862</v>
      </c>
      <c r="C141" s="757" t="s">
        <v>1865</v>
      </c>
      <c r="D141" s="840" t="s">
        <v>3054</v>
      </c>
      <c r="E141" s="841" t="s">
        <v>1876</v>
      </c>
      <c r="F141" s="757" t="s">
        <v>1863</v>
      </c>
      <c r="G141" s="757" t="s">
        <v>1890</v>
      </c>
      <c r="H141" s="757" t="s">
        <v>595</v>
      </c>
      <c r="I141" s="757" t="s">
        <v>1589</v>
      </c>
      <c r="J141" s="757" t="s">
        <v>956</v>
      </c>
      <c r="K141" s="757" t="s">
        <v>1590</v>
      </c>
      <c r="L141" s="758">
        <v>70.23</v>
      </c>
      <c r="M141" s="758">
        <v>140.46</v>
      </c>
      <c r="N141" s="757">
        <v>2</v>
      </c>
      <c r="O141" s="842">
        <v>1</v>
      </c>
      <c r="P141" s="758">
        <v>70.23</v>
      </c>
      <c r="Q141" s="775">
        <v>0.5</v>
      </c>
      <c r="R141" s="757">
        <v>1</v>
      </c>
      <c r="S141" s="775">
        <v>0.5</v>
      </c>
      <c r="T141" s="842">
        <v>0.5</v>
      </c>
      <c r="U141" s="798">
        <v>0.5</v>
      </c>
    </row>
    <row r="142" spans="1:21" ht="14.4" customHeight="1" x14ac:dyDescent="0.3">
      <c r="A142" s="756">
        <v>50</v>
      </c>
      <c r="B142" s="757" t="s">
        <v>1862</v>
      </c>
      <c r="C142" s="757" t="s">
        <v>1865</v>
      </c>
      <c r="D142" s="840" t="s">
        <v>3054</v>
      </c>
      <c r="E142" s="841" t="s">
        <v>1876</v>
      </c>
      <c r="F142" s="757" t="s">
        <v>1863</v>
      </c>
      <c r="G142" s="757" t="s">
        <v>1890</v>
      </c>
      <c r="H142" s="757" t="s">
        <v>566</v>
      </c>
      <c r="I142" s="757" t="s">
        <v>2081</v>
      </c>
      <c r="J142" s="757" t="s">
        <v>2082</v>
      </c>
      <c r="K142" s="757" t="s">
        <v>1588</v>
      </c>
      <c r="L142" s="758">
        <v>35.11</v>
      </c>
      <c r="M142" s="758">
        <v>70.22</v>
      </c>
      <c r="N142" s="757">
        <v>2</v>
      </c>
      <c r="O142" s="842">
        <v>1</v>
      </c>
      <c r="P142" s="758"/>
      <c r="Q142" s="775">
        <v>0</v>
      </c>
      <c r="R142" s="757"/>
      <c r="S142" s="775">
        <v>0</v>
      </c>
      <c r="T142" s="842"/>
      <c r="U142" s="798">
        <v>0</v>
      </c>
    </row>
    <row r="143" spans="1:21" ht="14.4" customHeight="1" x14ac:dyDescent="0.3">
      <c r="A143" s="756">
        <v>50</v>
      </c>
      <c r="B143" s="757" t="s">
        <v>1862</v>
      </c>
      <c r="C143" s="757" t="s">
        <v>1865</v>
      </c>
      <c r="D143" s="840" t="s">
        <v>3054</v>
      </c>
      <c r="E143" s="841" t="s">
        <v>1876</v>
      </c>
      <c r="F143" s="757" t="s">
        <v>1863</v>
      </c>
      <c r="G143" s="757" t="s">
        <v>1890</v>
      </c>
      <c r="H143" s="757" t="s">
        <v>566</v>
      </c>
      <c r="I143" s="757" t="s">
        <v>2083</v>
      </c>
      <c r="J143" s="757" t="s">
        <v>2084</v>
      </c>
      <c r="K143" s="757" t="s">
        <v>1705</v>
      </c>
      <c r="L143" s="758">
        <v>17.559999999999999</v>
      </c>
      <c r="M143" s="758">
        <v>17.559999999999999</v>
      </c>
      <c r="N143" s="757">
        <v>1</v>
      </c>
      <c r="O143" s="842">
        <v>0.5</v>
      </c>
      <c r="P143" s="758">
        <v>17.559999999999999</v>
      </c>
      <c r="Q143" s="775">
        <v>1</v>
      </c>
      <c r="R143" s="757">
        <v>1</v>
      </c>
      <c r="S143" s="775">
        <v>1</v>
      </c>
      <c r="T143" s="842">
        <v>0.5</v>
      </c>
      <c r="U143" s="798">
        <v>1</v>
      </c>
    </row>
    <row r="144" spans="1:21" ht="14.4" customHeight="1" x14ac:dyDescent="0.3">
      <c r="A144" s="756">
        <v>50</v>
      </c>
      <c r="B144" s="757" t="s">
        <v>1862</v>
      </c>
      <c r="C144" s="757" t="s">
        <v>1865</v>
      </c>
      <c r="D144" s="840" t="s">
        <v>3054</v>
      </c>
      <c r="E144" s="841" t="s">
        <v>1876</v>
      </c>
      <c r="F144" s="757" t="s">
        <v>1863</v>
      </c>
      <c r="G144" s="757" t="s">
        <v>1890</v>
      </c>
      <c r="H144" s="757" t="s">
        <v>566</v>
      </c>
      <c r="I144" s="757" t="s">
        <v>2085</v>
      </c>
      <c r="J144" s="757" t="s">
        <v>2086</v>
      </c>
      <c r="K144" s="757" t="s">
        <v>1705</v>
      </c>
      <c r="L144" s="758">
        <v>17.559999999999999</v>
      </c>
      <c r="M144" s="758">
        <v>17.559999999999999</v>
      </c>
      <c r="N144" s="757">
        <v>1</v>
      </c>
      <c r="O144" s="842">
        <v>0.5</v>
      </c>
      <c r="P144" s="758"/>
      <c r="Q144" s="775">
        <v>0</v>
      </c>
      <c r="R144" s="757"/>
      <c r="S144" s="775">
        <v>0</v>
      </c>
      <c r="T144" s="842"/>
      <c r="U144" s="798">
        <v>0</v>
      </c>
    </row>
    <row r="145" spans="1:21" ht="14.4" customHeight="1" x14ac:dyDescent="0.3">
      <c r="A145" s="756">
        <v>50</v>
      </c>
      <c r="B145" s="757" t="s">
        <v>1862</v>
      </c>
      <c r="C145" s="757" t="s">
        <v>1865</v>
      </c>
      <c r="D145" s="840" t="s">
        <v>3054</v>
      </c>
      <c r="E145" s="841" t="s">
        <v>1876</v>
      </c>
      <c r="F145" s="757" t="s">
        <v>1863</v>
      </c>
      <c r="G145" s="757" t="s">
        <v>2087</v>
      </c>
      <c r="H145" s="757" t="s">
        <v>566</v>
      </c>
      <c r="I145" s="757" t="s">
        <v>2088</v>
      </c>
      <c r="J145" s="757" t="s">
        <v>2089</v>
      </c>
      <c r="K145" s="757" t="s">
        <v>2090</v>
      </c>
      <c r="L145" s="758">
        <v>772.5</v>
      </c>
      <c r="M145" s="758">
        <v>1545</v>
      </c>
      <c r="N145" s="757">
        <v>2</v>
      </c>
      <c r="O145" s="842">
        <v>1</v>
      </c>
      <c r="P145" s="758">
        <v>772.5</v>
      </c>
      <c r="Q145" s="775">
        <v>0.5</v>
      </c>
      <c r="R145" s="757">
        <v>1</v>
      </c>
      <c r="S145" s="775">
        <v>0.5</v>
      </c>
      <c r="T145" s="842">
        <v>0.5</v>
      </c>
      <c r="U145" s="798">
        <v>0.5</v>
      </c>
    </row>
    <row r="146" spans="1:21" ht="14.4" customHeight="1" x14ac:dyDescent="0.3">
      <c r="A146" s="756">
        <v>50</v>
      </c>
      <c r="B146" s="757" t="s">
        <v>1862</v>
      </c>
      <c r="C146" s="757" t="s">
        <v>1865</v>
      </c>
      <c r="D146" s="840" t="s">
        <v>3054</v>
      </c>
      <c r="E146" s="841" t="s">
        <v>1876</v>
      </c>
      <c r="F146" s="757" t="s">
        <v>1863</v>
      </c>
      <c r="G146" s="757" t="s">
        <v>1949</v>
      </c>
      <c r="H146" s="757" t="s">
        <v>566</v>
      </c>
      <c r="I146" s="757" t="s">
        <v>1950</v>
      </c>
      <c r="J146" s="757" t="s">
        <v>1951</v>
      </c>
      <c r="K146" s="757" t="s">
        <v>1952</v>
      </c>
      <c r="L146" s="758">
        <v>23.72</v>
      </c>
      <c r="M146" s="758">
        <v>23.72</v>
      </c>
      <c r="N146" s="757">
        <v>1</v>
      </c>
      <c r="O146" s="842">
        <v>0.5</v>
      </c>
      <c r="P146" s="758"/>
      <c r="Q146" s="775">
        <v>0</v>
      </c>
      <c r="R146" s="757"/>
      <c r="S146" s="775">
        <v>0</v>
      </c>
      <c r="T146" s="842"/>
      <c r="U146" s="798">
        <v>0</v>
      </c>
    </row>
    <row r="147" spans="1:21" ht="14.4" customHeight="1" x14ac:dyDescent="0.3">
      <c r="A147" s="756">
        <v>50</v>
      </c>
      <c r="B147" s="757" t="s">
        <v>1862</v>
      </c>
      <c r="C147" s="757" t="s">
        <v>1865</v>
      </c>
      <c r="D147" s="840" t="s">
        <v>3054</v>
      </c>
      <c r="E147" s="841" t="s">
        <v>1876</v>
      </c>
      <c r="F147" s="757" t="s">
        <v>1863</v>
      </c>
      <c r="G147" s="757" t="s">
        <v>2091</v>
      </c>
      <c r="H147" s="757" t="s">
        <v>566</v>
      </c>
      <c r="I147" s="757" t="s">
        <v>2092</v>
      </c>
      <c r="J147" s="757" t="s">
        <v>722</v>
      </c>
      <c r="K147" s="757" t="s">
        <v>2093</v>
      </c>
      <c r="L147" s="758">
        <v>64.56</v>
      </c>
      <c r="M147" s="758">
        <v>64.56</v>
      </c>
      <c r="N147" s="757">
        <v>1</v>
      </c>
      <c r="O147" s="842">
        <v>1</v>
      </c>
      <c r="P147" s="758"/>
      <c r="Q147" s="775">
        <v>0</v>
      </c>
      <c r="R147" s="757"/>
      <c r="S147" s="775">
        <v>0</v>
      </c>
      <c r="T147" s="842"/>
      <c r="U147" s="798">
        <v>0</v>
      </c>
    </row>
    <row r="148" spans="1:21" ht="14.4" customHeight="1" x14ac:dyDescent="0.3">
      <c r="A148" s="756">
        <v>50</v>
      </c>
      <c r="B148" s="757" t="s">
        <v>1862</v>
      </c>
      <c r="C148" s="757" t="s">
        <v>1865</v>
      </c>
      <c r="D148" s="840" t="s">
        <v>3054</v>
      </c>
      <c r="E148" s="841" t="s">
        <v>1876</v>
      </c>
      <c r="F148" s="757" t="s">
        <v>1863</v>
      </c>
      <c r="G148" s="757" t="s">
        <v>2094</v>
      </c>
      <c r="H148" s="757" t="s">
        <v>566</v>
      </c>
      <c r="I148" s="757" t="s">
        <v>2095</v>
      </c>
      <c r="J148" s="757" t="s">
        <v>2096</v>
      </c>
      <c r="K148" s="757" t="s">
        <v>2097</v>
      </c>
      <c r="L148" s="758">
        <v>46.75</v>
      </c>
      <c r="M148" s="758">
        <v>93.5</v>
      </c>
      <c r="N148" s="757">
        <v>2</v>
      </c>
      <c r="O148" s="842">
        <v>1</v>
      </c>
      <c r="P148" s="758"/>
      <c r="Q148" s="775">
        <v>0</v>
      </c>
      <c r="R148" s="757"/>
      <c r="S148" s="775">
        <v>0</v>
      </c>
      <c r="T148" s="842"/>
      <c r="U148" s="798">
        <v>0</v>
      </c>
    </row>
    <row r="149" spans="1:21" ht="14.4" customHeight="1" x14ac:dyDescent="0.3">
      <c r="A149" s="756">
        <v>50</v>
      </c>
      <c r="B149" s="757" t="s">
        <v>1862</v>
      </c>
      <c r="C149" s="757" t="s">
        <v>1865</v>
      </c>
      <c r="D149" s="840" t="s">
        <v>3054</v>
      </c>
      <c r="E149" s="841" t="s">
        <v>1876</v>
      </c>
      <c r="F149" s="757" t="s">
        <v>1863</v>
      </c>
      <c r="G149" s="757" t="s">
        <v>2098</v>
      </c>
      <c r="H149" s="757" t="s">
        <v>566</v>
      </c>
      <c r="I149" s="757" t="s">
        <v>2099</v>
      </c>
      <c r="J149" s="757" t="s">
        <v>747</v>
      </c>
      <c r="K149" s="757" t="s">
        <v>2100</v>
      </c>
      <c r="L149" s="758">
        <v>159.16999999999999</v>
      </c>
      <c r="M149" s="758">
        <v>159.16999999999999</v>
      </c>
      <c r="N149" s="757">
        <v>1</v>
      </c>
      <c r="O149" s="842">
        <v>0.5</v>
      </c>
      <c r="P149" s="758"/>
      <c r="Q149" s="775">
        <v>0</v>
      </c>
      <c r="R149" s="757"/>
      <c r="S149" s="775">
        <v>0</v>
      </c>
      <c r="T149" s="842"/>
      <c r="U149" s="798">
        <v>0</v>
      </c>
    </row>
    <row r="150" spans="1:21" ht="14.4" customHeight="1" x14ac:dyDescent="0.3">
      <c r="A150" s="756">
        <v>50</v>
      </c>
      <c r="B150" s="757" t="s">
        <v>1862</v>
      </c>
      <c r="C150" s="757" t="s">
        <v>1865</v>
      </c>
      <c r="D150" s="840" t="s">
        <v>3054</v>
      </c>
      <c r="E150" s="841" t="s">
        <v>1876</v>
      </c>
      <c r="F150" s="757" t="s">
        <v>1863</v>
      </c>
      <c r="G150" s="757" t="s">
        <v>2101</v>
      </c>
      <c r="H150" s="757" t="s">
        <v>566</v>
      </c>
      <c r="I150" s="757" t="s">
        <v>2102</v>
      </c>
      <c r="J150" s="757" t="s">
        <v>2103</v>
      </c>
      <c r="K150" s="757" t="s">
        <v>2104</v>
      </c>
      <c r="L150" s="758">
        <v>246.39</v>
      </c>
      <c r="M150" s="758">
        <v>246.39</v>
      </c>
      <c r="N150" s="757">
        <v>1</v>
      </c>
      <c r="O150" s="842">
        <v>0.5</v>
      </c>
      <c r="P150" s="758"/>
      <c r="Q150" s="775">
        <v>0</v>
      </c>
      <c r="R150" s="757"/>
      <c r="S150" s="775">
        <v>0</v>
      </c>
      <c r="T150" s="842"/>
      <c r="U150" s="798">
        <v>0</v>
      </c>
    </row>
    <row r="151" spans="1:21" ht="14.4" customHeight="1" x14ac:dyDescent="0.3">
      <c r="A151" s="756">
        <v>50</v>
      </c>
      <c r="B151" s="757" t="s">
        <v>1862</v>
      </c>
      <c r="C151" s="757" t="s">
        <v>1865</v>
      </c>
      <c r="D151" s="840" t="s">
        <v>3054</v>
      </c>
      <c r="E151" s="841" t="s">
        <v>1876</v>
      </c>
      <c r="F151" s="757" t="s">
        <v>1863</v>
      </c>
      <c r="G151" s="757" t="s">
        <v>2105</v>
      </c>
      <c r="H151" s="757" t="s">
        <v>566</v>
      </c>
      <c r="I151" s="757" t="s">
        <v>2106</v>
      </c>
      <c r="J151" s="757" t="s">
        <v>2107</v>
      </c>
      <c r="K151" s="757" t="s">
        <v>2108</v>
      </c>
      <c r="L151" s="758">
        <v>1065.51</v>
      </c>
      <c r="M151" s="758">
        <v>1065.51</v>
      </c>
      <c r="N151" s="757">
        <v>1</v>
      </c>
      <c r="O151" s="842">
        <v>0.5</v>
      </c>
      <c r="P151" s="758"/>
      <c r="Q151" s="775">
        <v>0</v>
      </c>
      <c r="R151" s="757"/>
      <c r="S151" s="775">
        <v>0</v>
      </c>
      <c r="T151" s="842"/>
      <c r="U151" s="798">
        <v>0</v>
      </c>
    </row>
    <row r="152" spans="1:21" ht="14.4" customHeight="1" x14ac:dyDescent="0.3">
      <c r="A152" s="756">
        <v>50</v>
      </c>
      <c r="B152" s="757" t="s">
        <v>1862</v>
      </c>
      <c r="C152" s="757" t="s">
        <v>1865</v>
      </c>
      <c r="D152" s="840" t="s">
        <v>3054</v>
      </c>
      <c r="E152" s="841" t="s">
        <v>1876</v>
      </c>
      <c r="F152" s="757" t="s">
        <v>1863</v>
      </c>
      <c r="G152" s="757" t="s">
        <v>2109</v>
      </c>
      <c r="H152" s="757" t="s">
        <v>566</v>
      </c>
      <c r="I152" s="757" t="s">
        <v>2110</v>
      </c>
      <c r="J152" s="757" t="s">
        <v>2111</v>
      </c>
      <c r="K152" s="757" t="s">
        <v>2112</v>
      </c>
      <c r="L152" s="758">
        <v>973.26</v>
      </c>
      <c r="M152" s="758">
        <v>973.26</v>
      </c>
      <c r="N152" s="757">
        <v>1</v>
      </c>
      <c r="O152" s="842">
        <v>1</v>
      </c>
      <c r="P152" s="758"/>
      <c r="Q152" s="775">
        <v>0</v>
      </c>
      <c r="R152" s="757"/>
      <c r="S152" s="775">
        <v>0</v>
      </c>
      <c r="T152" s="842"/>
      <c r="U152" s="798">
        <v>0</v>
      </c>
    </row>
    <row r="153" spans="1:21" ht="14.4" customHeight="1" x14ac:dyDescent="0.3">
      <c r="A153" s="756">
        <v>50</v>
      </c>
      <c r="B153" s="757" t="s">
        <v>1862</v>
      </c>
      <c r="C153" s="757" t="s">
        <v>1865</v>
      </c>
      <c r="D153" s="840" t="s">
        <v>3054</v>
      </c>
      <c r="E153" s="841" t="s">
        <v>1876</v>
      </c>
      <c r="F153" s="757" t="s">
        <v>1863</v>
      </c>
      <c r="G153" s="757" t="s">
        <v>1891</v>
      </c>
      <c r="H153" s="757" t="s">
        <v>566</v>
      </c>
      <c r="I153" s="757" t="s">
        <v>2113</v>
      </c>
      <c r="J153" s="757" t="s">
        <v>2114</v>
      </c>
      <c r="K153" s="757" t="s">
        <v>1982</v>
      </c>
      <c r="L153" s="758">
        <v>196.56</v>
      </c>
      <c r="M153" s="758">
        <v>196.56</v>
      </c>
      <c r="N153" s="757">
        <v>1</v>
      </c>
      <c r="O153" s="842">
        <v>1</v>
      </c>
      <c r="P153" s="758"/>
      <c r="Q153" s="775">
        <v>0</v>
      </c>
      <c r="R153" s="757"/>
      <c r="S153" s="775">
        <v>0</v>
      </c>
      <c r="T153" s="842"/>
      <c r="U153" s="798">
        <v>0</v>
      </c>
    </row>
    <row r="154" spans="1:21" ht="14.4" customHeight="1" x14ac:dyDescent="0.3">
      <c r="A154" s="756">
        <v>50</v>
      </c>
      <c r="B154" s="757" t="s">
        <v>1862</v>
      </c>
      <c r="C154" s="757" t="s">
        <v>1865</v>
      </c>
      <c r="D154" s="840" t="s">
        <v>3054</v>
      </c>
      <c r="E154" s="841" t="s">
        <v>1876</v>
      </c>
      <c r="F154" s="757" t="s">
        <v>1863</v>
      </c>
      <c r="G154" s="757" t="s">
        <v>1891</v>
      </c>
      <c r="H154" s="757" t="s">
        <v>566</v>
      </c>
      <c r="I154" s="757" t="s">
        <v>1892</v>
      </c>
      <c r="J154" s="757" t="s">
        <v>782</v>
      </c>
      <c r="K154" s="757" t="s">
        <v>1893</v>
      </c>
      <c r="L154" s="758">
        <v>42.51</v>
      </c>
      <c r="M154" s="758">
        <v>425.09999999999997</v>
      </c>
      <c r="N154" s="757">
        <v>10</v>
      </c>
      <c r="O154" s="842">
        <v>5.5</v>
      </c>
      <c r="P154" s="758">
        <v>85.02</v>
      </c>
      <c r="Q154" s="775">
        <v>0.2</v>
      </c>
      <c r="R154" s="757">
        <v>2</v>
      </c>
      <c r="S154" s="775">
        <v>0.2</v>
      </c>
      <c r="T154" s="842">
        <v>1.5</v>
      </c>
      <c r="U154" s="798">
        <v>0.27272727272727271</v>
      </c>
    </row>
    <row r="155" spans="1:21" ht="14.4" customHeight="1" x14ac:dyDescent="0.3">
      <c r="A155" s="756">
        <v>50</v>
      </c>
      <c r="B155" s="757" t="s">
        <v>1862</v>
      </c>
      <c r="C155" s="757" t="s">
        <v>1865</v>
      </c>
      <c r="D155" s="840" t="s">
        <v>3054</v>
      </c>
      <c r="E155" s="841" t="s">
        <v>1876</v>
      </c>
      <c r="F155" s="757" t="s">
        <v>1863</v>
      </c>
      <c r="G155" s="757" t="s">
        <v>1891</v>
      </c>
      <c r="H155" s="757" t="s">
        <v>566</v>
      </c>
      <c r="I155" s="757" t="s">
        <v>2115</v>
      </c>
      <c r="J155" s="757" t="s">
        <v>2116</v>
      </c>
      <c r="K155" s="757" t="s">
        <v>2117</v>
      </c>
      <c r="L155" s="758">
        <v>39.31</v>
      </c>
      <c r="M155" s="758">
        <v>78.62</v>
      </c>
      <c r="N155" s="757">
        <v>2</v>
      </c>
      <c r="O155" s="842">
        <v>0.5</v>
      </c>
      <c r="P155" s="758"/>
      <c r="Q155" s="775">
        <v>0</v>
      </c>
      <c r="R155" s="757"/>
      <c r="S155" s="775">
        <v>0</v>
      </c>
      <c r="T155" s="842"/>
      <c r="U155" s="798">
        <v>0</v>
      </c>
    </row>
    <row r="156" spans="1:21" ht="14.4" customHeight="1" x14ac:dyDescent="0.3">
      <c r="A156" s="756">
        <v>50</v>
      </c>
      <c r="B156" s="757" t="s">
        <v>1862</v>
      </c>
      <c r="C156" s="757" t="s">
        <v>1865</v>
      </c>
      <c r="D156" s="840" t="s">
        <v>3054</v>
      </c>
      <c r="E156" s="841" t="s">
        <v>1876</v>
      </c>
      <c r="F156" s="757" t="s">
        <v>1863</v>
      </c>
      <c r="G156" s="757" t="s">
        <v>2118</v>
      </c>
      <c r="H156" s="757" t="s">
        <v>566</v>
      </c>
      <c r="I156" s="757" t="s">
        <v>2119</v>
      </c>
      <c r="J156" s="757" t="s">
        <v>2120</v>
      </c>
      <c r="K156" s="757" t="s">
        <v>2121</v>
      </c>
      <c r="L156" s="758">
        <v>424.24</v>
      </c>
      <c r="M156" s="758">
        <v>424.24</v>
      </c>
      <c r="N156" s="757">
        <v>1</v>
      </c>
      <c r="O156" s="842">
        <v>0.5</v>
      </c>
      <c r="P156" s="758"/>
      <c r="Q156" s="775">
        <v>0</v>
      </c>
      <c r="R156" s="757"/>
      <c r="S156" s="775">
        <v>0</v>
      </c>
      <c r="T156" s="842"/>
      <c r="U156" s="798">
        <v>0</v>
      </c>
    </row>
    <row r="157" spans="1:21" ht="14.4" customHeight="1" x14ac:dyDescent="0.3">
      <c r="A157" s="756">
        <v>50</v>
      </c>
      <c r="B157" s="757" t="s">
        <v>1862</v>
      </c>
      <c r="C157" s="757" t="s">
        <v>1865</v>
      </c>
      <c r="D157" s="840" t="s">
        <v>3054</v>
      </c>
      <c r="E157" s="841" t="s">
        <v>1876</v>
      </c>
      <c r="F157" s="757" t="s">
        <v>1863</v>
      </c>
      <c r="G157" s="757" t="s">
        <v>2122</v>
      </c>
      <c r="H157" s="757" t="s">
        <v>566</v>
      </c>
      <c r="I157" s="757" t="s">
        <v>2123</v>
      </c>
      <c r="J157" s="757" t="s">
        <v>2124</v>
      </c>
      <c r="K157" s="757" t="s">
        <v>1547</v>
      </c>
      <c r="L157" s="758">
        <v>46.25</v>
      </c>
      <c r="M157" s="758">
        <v>46.25</v>
      </c>
      <c r="N157" s="757">
        <v>1</v>
      </c>
      <c r="O157" s="842">
        <v>0.5</v>
      </c>
      <c r="P157" s="758"/>
      <c r="Q157" s="775">
        <v>0</v>
      </c>
      <c r="R157" s="757"/>
      <c r="S157" s="775">
        <v>0</v>
      </c>
      <c r="T157" s="842"/>
      <c r="U157" s="798">
        <v>0</v>
      </c>
    </row>
    <row r="158" spans="1:21" ht="14.4" customHeight="1" x14ac:dyDescent="0.3">
      <c r="A158" s="756">
        <v>50</v>
      </c>
      <c r="B158" s="757" t="s">
        <v>1862</v>
      </c>
      <c r="C158" s="757" t="s">
        <v>1865</v>
      </c>
      <c r="D158" s="840" t="s">
        <v>3054</v>
      </c>
      <c r="E158" s="841" t="s">
        <v>1876</v>
      </c>
      <c r="F158" s="757" t="s">
        <v>1863</v>
      </c>
      <c r="G158" s="757" t="s">
        <v>2122</v>
      </c>
      <c r="H158" s="757" t="s">
        <v>566</v>
      </c>
      <c r="I158" s="757" t="s">
        <v>2125</v>
      </c>
      <c r="J158" s="757" t="s">
        <v>2126</v>
      </c>
      <c r="K158" s="757" t="s">
        <v>2127</v>
      </c>
      <c r="L158" s="758">
        <v>0</v>
      </c>
      <c r="M158" s="758">
        <v>0</v>
      </c>
      <c r="N158" s="757">
        <v>1</v>
      </c>
      <c r="O158" s="842">
        <v>0.5</v>
      </c>
      <c r="P158" s="758"/>
      <c r="Q158" s="775"/>
      <c r="R158" s="757"/>
      <c r="S158" s="775">
        <v>0</v>
      </c>
      <c r="T158" s="842"/>
      <c r="U158" s="798">
        <v>0</v>
      </c>
    </row>
    <row r="159" spans="1:21" ht="14.4" customHeight="1" x14ac:dyDescent="0.3">
      <c r="A159" s="756">
        <v>50</v>
      </c>
      <c r="B159" s="757" t="s">
        <v>1862</v>
      </c>
      <c r="C159" s="757" t="s">
        <v>1865</v>
      </c>
      <c r="D159" s="840" t="s">
        <v>3054</v>
      </c>
      <c r="E159" s="841" t="s">
        <v>1876</v>
      </c>
      <c r="F159" s="757" t="s">
        <v>1863</v>
      </c>
      <c r="G159" s="757" t="s">
        <v>2122</v>
      </c>
      <c r="H159" s="757" t="s">
        <v>566</v>
      </c>
      <c r="I159" s="757" t="s">
        <v>2128</v>
      </c>
      <c r="J159" s="757" t="s">
        <v>2129</v>
      </c>
      <c r="K159" s="757" t="s">
        <v>2130</v>
      </c>
      <c r="L159" s="758">
        <v>61.67</v>
      </c>
      <c r="M159" s="758">
        <v>61.67</v>
      </c>
      <c r="N159" s="757">
        <v>1</v>
      </c>
      <c r="O159" s="842">
        <v>0.5</v>
      </c>
      <c r="P159" s="758"/>
      <c r="Q159" s="775">
        <v>0</v>
      </c>
      <c r="R159" s="757"/>
      <c r="S159" s="775">
        <v>0</v>
      </c>
      <c r="T159" s="842"/>
      <c r="U159" s="798">
        <v>0</v>
      </c>
    </row>
    <row r="160" spans="1:21" ht="14.4" customHeight="1" x14ac:dyDescent="0.3">
      <c r="A160" s="756">
        <v>50</v>
      </c>
      <c r="B160" s="757" t="s">
        <v>1862</v>
      </c>
      <c r="C160" s="757" t="s">
        <v>1865</v>
      </c>
      <c r="D160" s="840" t="s">
        <v>3054</v>
      </c>
      <c r="E160" s="841" t="s">
        <v>1876</v>
      </c>
      <c r="F160" s="757" t="s">
        <v>1863</v>
      </c>
      <c r="G160" s="757" t="s">
        <v>1953</v>
      </c>
      <c r="H160" s="757" t="s">
        <v>566</v>
      </c>
      <c r="I160" s="757" t="s">
        <v>2131</v>
      </c>
      <c r="J160" s="757" t="s">
        <v>2132</v>
      </c>
      <c r="K160" s="757" t="s">
        <v>2133</v>
      </c>
      <c r="L160" s="758">
        <v>84.39</v>
      </c>
      <c r="M160" s="758">
        <v>84.39</v>
      </c>
      <c r="N160" s="757">
        <v>1</v>
      </c>
      <c r="O160" s="842">
        <v>1</v>
      </c>
      <c r="P160" s="758">
        <v>84.39</v>
      </c>
      <c r="Q160" s="775">
        <v>1</v>
      </c>
      <c r="R160" s="757">
        <v>1</v>
      </c>
      <c r="S160" s="775">
        <v>1</v>
      </c>
      <c r="T160" s="842">
        <v>1</v>
      </c>
      <c r="U160" s="798">
        <v>1</v>
      </c>
    </row>
    <row r="161" spans="1:21" ht="14.4" customHeight="1" x14ac:dyDescent="0.3">
      <c r="A161" s="756">
        <v>50</v>
      </c>
      <c r="B161" s="757" t="s">
        <v>1862</v>
      </c>
      <c r="C161" s="757" t="s">
        <v>1865</v>
      </c>
      <c r="D161" s="840" t="s">
        <v>3054</v>
      </c>
      <c r="E161" s="841" t="s">
        <v>1876</v>
      </c>
      <c r="F161" s="757" t="s">
        <v>1863</v>
      </c>
      <c r="G161" s="757" t="s">
        <v>1953</v>
      </c>
      <c r="H161" s="757" t="s">
        <v>566</v>
      </c>
      <c r="I161" s="757" t="s">
        <v>1954</v>
      </c>
      <c r="J161" s="757" t="s">
        <v>1281</v>
      </c>
      <c r="K161" s="757" t="s">
        <v>1955</v>
      </c>
      <c r="L161" s="758">
        <v>50.64</v>
      </c>
      <c r="M161" s="758">
        <v>50.64</v>
      </c>
      <c r="N161" s="757">
        <v>1</v>
      </c>
      <c r="O161" s="842">
        <v>0.5</v>
      </c>
      <c r="P161" s="758"/>
      <c r="Q161" s="775">
        <v>0</v>
      </c>
      <c r="R161" s="757"/>
      <c r="S161" s="775">
        <v>0</v>
      </c>
      <c r="T161" s="842"/>
      <c r="U161" s="798">
        <v>0</v>
      </c>
    </row>
    <row r="162" spans="1:21" ht="14.4" customHeight="1" x14ac:dyDescent="0.3">
      <c r="A162" s="756">
        <v>50</v>
      </c>
      <c r="B162" s="757" t="s">
        <v>1862</v>
      </c>
      <c r="C162" s="757" t="s">
        <v>1865</v>
      </c>
      <c r="D162" s="840" t="s">
        <v>3054</v>
      </c>
      <c r="E162" s="841" t="s">
        <v>1876</v>
      </c>
      <c r="F162" s="757" t="s">
        <v>1863</v>
      </c>
      <c r="G162" s="757" t="s">
        <v>1956</v>
      </c>
      <c r="H162" s="757" t="s">
        <v>566</v>
      </c>
      <c r="I162" s="757" t="s">
        <v>1957</v>
      </c>
      <c r="J162" s="757" t="s">
        <v>841</v>
      </c>
      <c r="K162" s="757" t="s">
        <v>1958</v>
      </c>
      <c r="L162" s="758">
        <v>33</v>
      </c>
      <c r="M162" s="758">
        <v>99</v>
      </c>
      <c r="N162" s="757">
        <v>3</v>
      </c>
      <c r="O162" s="842">
        <v>2</v>
      </c>
      <c r="P162" s="758">
        <v>33</v>
      </c>
      <c r="Q162" s="775">
        <v>0.33333333333333331</v>
      </c>
      <c r="R162" s="757">
        <v>1</v>
      </c>
      <c r="S162" s="775">
        <v>0.33333333333333331</v>
      </c>
      <c r="T162" s="842">
        <v>0.5</v>
      </c>
      <c r="U162" s="798">
        <v>0.25</v>
      </c>
    </row>
    <row r="163" spans="1:21" ht="14.4" customHeight="1" x14ac:dyDescent="0.3">
      <c r="A163" s="756">
        <v>50</v>
      </c>
      <c r="B163" s="757" t="s">
        <v>1862</v>
      </c>
      <c r="C163" s="757" t="s">
        <v>1865</v>
      </c>
      <c r="D163" s="840" t="s">
        <v>3054</v>
      </c>
      <c r="E163" s="841" t="s">
        <v>1876</v>
      </c>
      <c r="F163" s="757" t="s">
        <v>1863</v>
      </c>
      <c r="G163" s="757" t="s">
        <v>1956</v>
      </c>
      <c r="H163" s="757" t="s">
        <v>566</v>
      </c>
      <c r="I163" s="757" t="s">
        <v>2134</v>
      </c>
      <c r="J163" s="757" t="s">
        <v>841</v>
      </c>
      <c r="K163" s="757" t="s">
        <v>1958</v>
      </c>
      <c r="L163" s="758">
        <v>33</v>
      </c>
      <c r="M163" s="758">
        <v>33</v>
      </c>
      <c r="N163" s="757">
        <v>1</v>
      </c>
      <c r="O163" s="842">
        <v>0.5</v>
      </c>
      <c r="P163" s="758">
        <v>33</v>
      </c>
      <c r="Q163" s="775">
        <v>1</v>
      </c>
      <c r="R163" s="757">
        <v>1</v>
      </c>
      <c r="S163" s="775">
        <v>1</v>
      </c>
      <c r="T163" s="842">
        <v>0.5</v>
      </c>
      <c r="U163" s="798">
        <v>1</v>
      </c>
    </row>
    <row r="164" spans="1:21" ht="14.4" customHeight="1" x14ac:dyDescent="0.3">
      <c r="A164" s="756">
        <v>50</v>
      </c>
      <c r="B164" s="757" t="s">
        <v>1862</v>
      </c>
      <c r="C164" s="757" t="s">
        <v>1865</v>
      </c>
      <c r="D164" s="840" t="s">
        <v>3054</v>
      </c>
      <c r="E164" s="841" t="s">
        <v>1876</v>
      </c>
      <c r="F164" s="757" t="s">
        <v>1863</v>
      </c>
      <c r="G164" s="757" t="s">
        <v>2135</v>
      </c>
      <c r="H164" s="757" t="s">
        <v>566</v>
      </c>
      <c r="I164" s="757" t="s">
        <v>2136</v>
      </c>
      <c r="J164" s="757" t="s">
        <v>828</v>
      </c>
      <c r="K164" s="757" t="s">
        <v>2137</v>
      </c>
      <c r="L164" s="758">
        <v>49.2</v>
      </c>
      <c r="M164" s="758">
        <v>49.2</v>
      </c>
      <c r="N164" s="757">
        <v>1</v>
      </c>
      <c r="O164" s="842">
        <v>0.5</v>
      </c>
      <c r="P164" s="758"/>
      <c r="Q164" s="775">
        <v>0</v>
      </c>
      <c r="R164" s="757"/>
      <c r="S164" s="775">
        <v>0</v>
      </c>
      <c r="T164" s="842"/>
      <c r="U164" s="798">
        <v>0</v>
      </c>
    </row>
    <row r="165" spans="1:21" ht="14.4" customHeight="1" x14ac:dyDescent="0.3">
      <c r="A165" s="756">
        <v>50</v>
      </c>
      <c r="B165" s="757" t="s">
        <v>1862</v>
      </c>
      <c r="C165" s="757" t="s">
        <v>1865</v>
      </c>
      <c r="D165" s="840" t="s">
        <v>3054</v>
      </c>
      <c r="E165" s="841" t="s">
        <v>1876</v>
      </c>
      <c r="F165" s="757" t="s">
        <v>1863</v>
      </c>
      <c r="G165" s="757" t="s">
        <v>1894</v>
      </c>
      <c r="H165" s="757" t="s">
        <v>595</v>
      </c>
      <c r="I165" s="757" t="s">
        <v>1568</v>
      </c>
      <c r="J165" s="757" t="s">
        <v>1569</v>
      </c>
      <c r="K165" s="757" t="s">
        <v>1570</v>
      </c>
      <c r="L165" s="758">
        <v>93.43</v>
      </c>
      <c r="M165" s="758">
        <v>560.58000000000004</v>
      </c>
      <c r="N165" s="757">
        <v>6</v>
      </c>
      <c r="O165" s="842">
        <v>3</v>
      </c>
      <c r="P165" s="758">
        <v>93.43</v>
      </c>
      <c r="Q165" s="775">
        <v>0.16666666666666666</v>
      </c>
      <c r="R165" s="757">
        <v>1</v>
      </c>
      <c r="S165" s="775">
        <v>0.16666666666666666</v>
      </c>
      <c r="T165" s="842">
        <v>0.5</v>
      </c>
      <c r="U165" s="798">
        <v>0.16666666666666666</v>
      </c>
    </row>
    <row r="166" spans="1:21" ht="14.4" customHeight="1" x14ac:dyDescent="0.3">
      <c r="A166" s="756">
        <v>50</v>
      </c>
      <c r="B166" s="757" t="s">
        <v>1862</v>
      </c>
      <c r="C166" s="757" t="s">
        <v>1865</v>
      </c>
      <c r="D166" s="840" t="s">
        <v>3054</v>
      </c>
      <c r="E166" s="841" t="s">
        <v>1876</v>
      </c>
      <c r="F166" s="757" t="s">
        <v>1863</v>
      </c>
      <c r="G166" s="757" t="s">
        <v>1894</v>
      </c>
      <c r="H166" s="757" t="s">
        <v>566</v>
      </c>
      <c r="I166" s="757" t="s">
        <v>2138</v>
      </c>
      <c r="J166" s="757" t="s">
        <v>2139</v>
      </c>
      <c r="K166" s="757" t="s">
        <v>2140</v>
      </c>
      <c r="L166" s="758">
        <v>300.33</v>
      </c>
      <c r="M166" s="758">
        <v>300.33</v>
      </c>
      <c r="N166" s="757">
        <v>1</v>
      </c>
      <c r="O166" s="842">
        <v>0.5</v>
      </c>
      <c r="P166" s="758"/>
      <c r="Q166" s="775">
        <v>0</v>
      </c>
      <c r="R166" s="757"/>
      <c r="S166" s="775">
        <v>0</v>
      </c>
      <c r="T166" s="842"/>
      <c r="U166" s="798">
        <v>0</v>
      </c>
    </row>
    <row r="167" spans="1:21" ht="14.4" customHeight="1" x14ac:dyDescent="0.3">
      <c r="A167" s="756">
        <v>50</v>
      </c>
      <c r="B167" s="757" t="s">
        <v>1862</v>
      </c>
      <c r="C167" s="757" t="s">
        <v>1865</v>
      </c>
      <c r="D167" s="840" t="s">
        <v>3054</v>
      </c>
      <c r="E167" s="841" t="s">
        <v>1876</v>
      </c>
      <c r="F167" s="757" t="s">
        <v>1863</v>
      </c>
      <c r="G167" s="757" t="s">
        <v>1894</v>
      </c>
      <c r="H167" s="757" t="s">
        <v>566</v>
      </c>
      <c r="I167" s="757" t="s">
        <v>2141</v>
      </c>
      <c r="J167" s="757" t="s">
        <v>2142</v>
      </c>
      <c r="K167" s="757" t="s">
        <v>2140</v>
      </c>
      <c r="L167" s="758">
        <v>300.33</v>
      </c>
      <c r="M167" s="758">
        <v>300.33</v>
      </c>
      <c r="N167" s="757">
        <v>1</v>
      </c>
      <c r="O167" s="842">
        <v>0.5</v>
      </c>
      <c r="P167" s="758">
        <v>300.33</v>
      </c>
      <c r="Q167" s="775">
        <v>1</v>
      </c>
      <c r="R167" s="757">
        <v>1</v>
      </c>
      <c r="S167" s="775">
        <v>1</v>
      </c>
      <c r="T167" s="842">
        <v>0.5</v>
      </c>
      <c r="U167" s="798">
        <v>1</v>
      </c>
    </row>
    <row r="168" spans="1:21" ht="14.4" customHeight="1" x14ac:dyDescent="0.3">
      <c r="A168" s="756">
        <v>50</v>
      </c>
      <c r="B168" s="757" t="s">
        <v>1862</v>
      </c>
      <c r="C168" s="757" t="s">
        <v>1865</v>
      </c>
      <c r="D168" s="840" t="s">
        <v>3054</v>
      </c>
      <c r="E168" s="841" t="s">
        <v>1876</v>
      </c>
      <c r="F168" s="757" t="s">
        <v>1863</v>
      </c>
      <c r="G168" s="757" t="s">
        <v>1894</v>
      </c>
      <c r="H168" s="757" t="s">
        <v>595</v>
      </c>
      <c r="I168" s="757" t="s">
        <v>1571</v>
      </c>
      <c r="J168" s="757" t="s">
        <v>1569</v>
      </c>
      <c r="K168" s="757" t="s">
        <v>1572</v>
      </c>
      <c r="L168" s="758">
        <v>186.87</v>
      </c>
      <c r="M168" s="758">
        <v>934.35</v>
      </c>
      <c r="N168" s="757">
        <v>5</v>
      </c>
      <c r="O168" s="842">
        <v>2.5</v>
      </c>
      <c r="P168" s="758"/>
      <c r="Q168" s="775">
        <v>0</v>
      </c>
      <c r="R168" s="757"/>
      <c r="S168" s="775">
        <v>0</v>
      </c>
      <c r="T168" s="842"/>
      <c r="U168" s="798">
        <v>0</v>
      </c>
    </row>
    <row r="169" spans="1:21" ht="14.4" customHeight="1" x14ac:dyDescent="0.3">
      <c r="A169" s="756">
        <v>50</v>
      </c>
      <c r="B169" s="757" t="s">
        <v>1862</v>
      </c>
      <c r="C169" s="757" t="s">
        <v>1865</v>
      </c>
      <c r="D169" s="840" t="s">
        <v>3054</v>
      </c>
      <c r="E169" s="841" t="s">
        <v>1876</v>
      </c>
      <c r="F169" s="757" t="s">
        <v>1863</v>
      </c>
      <c r="G169" s="757" t="s">
        <v>1894</v>
      </c>
      <c r="H169" s="757" t="s">
        <v>566</v>
      </c>
      <c r="I169" s="757" t="s">
        <v>2143</v>
      </c>
      <c r="J169" s="757" t="s">
        <v>2142</v>
      </c>
      <c r="K169" s="757" t="s">
        <v>2144</v>
      </c>
      <c r="L169" s="758">
        <v>100.11</v>
      </c>
      <c r="M169" s="758">
        <v>100.11</v>
      </c>
      <c r="N169" s="757">
        <v>1</v>
      </c>
      <c r="O169" s="842">
        <v>0.5</v>
      </c>
      <c r="P169" s="758"/>
      <c r="Q169" s="775">
        <v>0</v>
      </c>
      <c r="R169" s="757"/>
      <c r="S169" s="775">
        <v>0</v>
      </c>
      <c r="T169" s="842"/>
      <c r="U169" s="798">
        <v>0</v>
      </c>
    </row>
    <row r="170" spans="1:21" ht="14.4" customHeight="1" x14ac:dyDescent="0.3">
      <c r="A170" s="756">
        <v>50</v>
      </c>
      <c r="B170" s="757" t="s">
        <v>1862</v>
      </c>
      <c r="C170" s="757" t="s">
        <v>1865</v>
      </c>
      <c r="D170" s="840" t="s">
        <v>3054</v>
      </c>
      <c r="E170" s="841" t="s">
        <v>1876</v>
      </c>
      <c r="F170" s="757" t="s">
        <v>1863</v>
      </c>
      <c r="G170" s="757" t="s">
        <v>1970</v>
      </c>
      <c r="H170" s="757" t="s">
        <v>566</v>
      </c>
      <c r="I170" s="757" t="s">
        <v>1971</v>
      </c>
      <c r="J170" s="757" t="s">
        <v>1972</v>
      </c>
      <c r="K170" s="757" t="s">
        <v>1973</v>
      </c>
      <c r="L170" s="758">
        <v>73.989999999999995</v>
      </c>
      <c r="M170" s="758">
        <v>73.989999999999995</v>
      </c>
      <c r="N170" s="757">
        <v>1</v>
      </c>
      <c r="O170" s="842">
        <v>0.5</v>
      </c>
      <c r="P170" s="758"/>
      <c r="Q170" s="775">
        <v>0</v>
      </c>
      <c r="R170" s="757"/>
      <c r="S170" s="775">
        <v>0</v>
      </c>
      <c r="T170" s="842"/>
      <c r="U170" s="798">
        <v>0</v>
      </c>
    </row>
    <row r="171" spans="1:21" ht="14.4" customHeight="1" x14ac:dyDescent="0.3">
      <c r="A171" s="756">
        <v>50</v>
      </c>
      <c r="B171" s="757" t="s">
        <v>1862</v>
      </c>
      <c r="C171" s="757" t="s">
        <v>1865</v>
      </c>
      <c r="D171" s="840" t="s">
        <v>3054</v>
      </c>
      <c r="E171" s="841" t="s">
        <v>1876</v>
      </c>
      <c r="F171" s="757" t="s">
        <v>1863</v>
      </c>
      <c r="G171" s="757" t="s">
        <v>2145</v>
      </c>
      <c r="H171" s="757" t="s">
        <v>566</v>
      </c>
      <c r="I171" s="757" t="s">
        <v>2146</v>
      </c>
      <c r="J171" s="757" t="s">
        <v>685</v>
      </c>
      <c r="K171" s="757" t="s">
        <v>2147</v>
      </c>
      <c r="L171" s="758">
        <v>156.19</v>
      </c>
      <c r="M171" s="758">
        <v>156.19</v>
      </c>
      <c r="N171" s="757">
        <v>1</v>
      </c>
      <c r="O171" s="842">
        <v>0.5</v>
      </c>
      <c r="P171" s="758">
        <v>156.19</v>
      </c>
      <c r="Q171" s="775">
        <v>1</v>
      </c>
      <c r="R171" s="757">
        <v>1</v>
      </c>
      <c r="S171" s="775">
        <v>1</v>
      </c>
      <c r="T171" s="842">
        <v>0.5</v>
      </c>
      <c r="U171" s="798">
        <v>1</v>
      </c>
    </row>
    <row r="172" spans="1:21" ht="14.4" customHeight="1" x14ac:dyDescent="0.3">
      <c r="A172" s="756">
        <v>50</v>
      </c>
      <c r="B172" s="757" t="s">
        <v>1862</v>
      </c>
      <c r="C172" s="757" t="s">
        <v>1865</v>
      </c>
      <c r="D172" s="840" t="s">
        <v>3054</v>
      </c>
      <c r="E172" s="841" t="s">
        <v>1876</v>
      </c>
      <c r="F172" s="757" t="s">
        <v>1863</v>
      </c>
      <c r="G172" s="757" t="s">
        <v>1895</v>
      </c>
      <c r="H172" s="757" t="s">
        <v>566</v>
      </c>
      <c r="I172" s="757" t="s">
        <v>1896</v>
      </c>
      <c r="J172" s="757" t="s">
        <v>1897</v>
      </c>
      <c r="K172" s="757" t="s">
        <v>1898</v>
      </c>
      <c r="L172" s="758">
        <v>35.18</v>
      </c>
      <c r="M172" s="758">
        <v>175.9</v>
      </c>
      <c r="N172" s="757">
        <v>5</v>
      </c>
      <c r="O172" s="842">
        <v>2.5</v>
      </c>
      <c r="P172" s="758"/>
      <c r="Q172" s="775">
        <v>0</v>
      </c>
      <c r="R172" s="757"/>
      <c r="S172" s="775">
        <v>0</v>
      </c>
      <c r="T172" s="842"/>
      <c r="U172" s="798">
        <v>0</v>
      </c>
    </row>
    <row r="173" spans="1:21" ht="14.4" customHeight="1" x14ac:dyDescent="0.3">
      <c r="A173" s="756">
        <v>50</v>
      </c>
      <c r="B173" s="757" t="s">
        <v>1862</v>
      </c>
      <c r="C173" s="757" t="s">
        <v>1865</v>
      </c>
      <c r="D173" s="840" t="s">
        <v>3054</v>
      </c>
      <c r="E173" s="841" t="s">
        <v>1876</v>
      </c>
      <c r="F173" s="757" t="s">
        <v>1863</v>
      </c>
      <c r="G173" s="757" t="s">
        <v>1895</v>
      </c>
      <c r="H173" s="757" t="s">
        <v>566</v>
      </c>
      <c r="I173" s="757" t="s">
        <v>1974</v>
      </c>
      <c r="J173" s="757" t="s">
        <v>1897</v>
      </c>
      <c r="K173" s="757" t="s">
        <v>1975</v>
      </c>
      <c r="L173" s="758">
        <v>0</v>
      </c>
      <c r="M173" s="758">
        <v>0</v>
      </c>
      <c r="N173" s="757">
        <v>3</v>
      </c>
      <c r="O173" s="842">
        <v>1.5</v>
      </c>
      <c r="P173" s="758"/>
      <c r="Q173" s="775"/>
      <c r="R173" s="757"/>
      <c r="S173" s="775">
        <v>0</v>
      </c>
      <c r="T173" s="842"/>
      <c r="U173" s="798">
        <v>0</v>
      </c>
    </row>
    <row r="174" spans="1:21" ht="14.4" customHeight="1" x14ac:dyDescent="0.3">
      <c r="A174" s="756">
        <v>50</v>
      </c>
      <c r="B174" s="757" t="s">
        <v>1862</v>
      </c>
      <c r="C174" s="757" t="s">
        <v>1865</v>
      </c>
      <c r="D174" s="840" t="s">
        <v>3054</v>
      </c>
      <c r="E174" s="841" t="s">
        <v>1876</v>
      </c>
      <c r="F174" s="757" t="s">
        <v>1863</v>
      </c>
      <c r="G174" s="757" t="s">
        <v>1895</v>
      </c>
      <c r="H174" s="757" t="s">
        <v>566</v>
      </c>
      <c r="I174" s="757" t="s">
        <v>1976</v>
      </c>
      <c r="J174" s="757" t="s">
        <v>795</v>
      </c>
      <c r="K174" s="757" t="s">
        <v>1977</v>
      </c>
      <c r="L174" s="758">
        <v>29.31</v>
      </c>
      <c r="M174" s="758">
        <v>117.24</v>
      </c>
      <c r="N174" s="757">
        <v>4</v>
      </c>
      <c r="O174" s="842">
        <v>2.5</v>
      </c>
      <c r="P174" s="758"/>
      <c r="Q174" s="775">
        <v>0</v>
      </c>
      <c r="R174" s="757"/>
      <c r="S174" s="775">
        <v>0</v>
      </c>
      <c r="T174" s="842"/>
      <c r="U174" s="798">
        <v>0</v>
      </c>
    </row>
    <row r="175" spans="1:21" ht="14.4" customHeight="1" x14ac:dyDescent="0.3">
      <c r="A175" s="756">
        <v>50</v>
      </c>
      <c r="B175" s="757" t="s">
        <v>1862</v>
      </c>
      <c r="C175" s="757" t="s">
        <v>1865</v>
      </c>
      <c r="D175" s="840" t="s">
        <v>3054</v>
      </c>
      <c r="E175" s="841" t="s">
        <v>1876</v>
      </c>
      <c r="F175" s="757" t="s">
        <v>1863</v>
      </c>
      <c r="G175" s="757" t="s">
        <v>1895</v>
      </c>
      <c r="H175" s="757" t="s">
        <v>566</v>
      </c>
      <c r="I175" s="757" t="s">
        <v>2148</v>
      </c>
      <c r="J175" s="757" t="s">
        <v>2149</v>
      </c>
      <c r="K175" s="757" t="s">
        <v>2150</v>
      </c>
      <c r="L175" s="758">
        <v>0</v>
      </c>
      <c r="M175" s="758">
        <v>0</v>
      </c>
      <c r="N175" s="757">
        <v>5</v>
      </c>
      <c r="O175" s="842">
        <v>2.5</v>
      </c>
      <c r="P175" s="758">
        <v>0</v>
      </c>
      <c r="Q175" s="775"/>
      <c r="R175" s="757">
        <v>1</v>
      </c>
      <c r="S175" s="775">
        <v>0.2</v>
      </c>
      <c r="T175" s="842">
        <v>0.5</v>
      </c>
      <c r="U175" s="798">
        <v>0.2</v>
      </c>
    </row>
    <row r="176" spans="1:21" ht="14.4" customHeight="1" x14ac:dyDescent="0.3">
      <c r="A176" s="756">
        <v>50</v>
      </c>
      <c r="B176" s="757" t="s">
        <v>1862</v>
      </c>
      <c r="C176" s="757" t="s">
        <v>1865</v>
      </c>
      <c r="D176" s="840" t="s">
        <v>3054</v>
      </c>
      <c r="E176" s="841" t="s">
        <v>1876</v>
      </c>
      <c r="F176" s="757" t="s">
        <v>1863</v>
      </c>
      <c r="G176" s="757" t="s">
        <v>1895</v>
      </c>
      <c r="H176" s="757" t="s">
        <v>566</v>
      </c>
      <c r="I176" s="757" t="s">
        <v>1899</v>
      </c>
      <c r="J176" s="757" t="s">
        <v>1897</v>
      </c>
      <c r="K176" s="757" t="s">
        <v>1900</v>
      </c>
      <c r="L176" s="758">
        <v>11.73</v>
      </c>
      <c r="M176" s="758">
        <v>58.650000000000006</v>
      </c>
      <c r="N176" s="757">
        <v>5</v>
      </c>
      <c r="O176" s="842">
        <v>2.5</v>
      </c>
      <c r="P176" s="758">
        <v>11.73</v>
      </c>
      <c r="Q176" s="775">
        <v>0.19999999999999998</v>
      </c>
      <c r="R176" s="757">
        <v>1</v>
      </c>
      <c r="S176" s="775">
        <v>0.2</v>
      </c>
      <c r="T176" s="842">
        <v>0.5</v>
      </c>
      <c r="U176" s="798">
        <v>0.2</v>
      </c>
    </row>
    <row r="177" spans="1:21" ht="14.4" customHeight="1" x14ac:dyDescent="0.3">
      <c r="A177" s="756">
        <v>50</v>
      </c>
      <c r="B177" s="757" t="s">
        <v>1862</v>
      </c>
      <c r="C177" s="757" t="s">
        <v>1865</v>
      </c>
      <c r="D177" s="840" t="s">
        <v>3054</v>
      </c>
      <c r="E177" s="841" t="s">
        <v>1876</v>
      </c>
      <c r="F177" s="757" t="s">
        <v>1863</v>
      </c>
      <c r="G177" s="757" t="s">
        <v>1895</v>
      </c>
      <c r="H177" s="757" t="s">
        <v>566</v>
      </c>
      <c r="I177" s="757" t="s">
        <v>2151</v>
      </c>
      <c r="J177" s="757" t="s">
        <v>795</v>
      </c>
      <c r="K177" s="757" t="s">
        <v>2152</v>
      </c>
      <c r="L177" s="758">
        <v>11.73</v>
      </c>
      <c r="M177" s="758">
        <v>23.46</v>
      </c>
      <c r="N177" s="757">
        <v>2</v>
      </c>
      <c r="O177" s="842">
        <v>1</v>
      </c>
      <c r="P177" s="758"/>
      <c r="Q177" s="775">
        <v>0</v>
      </c>
      <c r="R177" s="757"/>
      <c r="S177" s="775">
        <v>0</v>
      </c>
      <c r="T177" s="842"/>
      <c r="U177" s="798">
        <v>0</v>
      </c>
    </row>
    <row r="178" spans="1:21" ht="14.4" customHeight="1" x14ac:dyDescent="0.3">
      <c r="A178" s="756">
        <v>50</v>
      </c>
      <c r="B178" s="757" t="s">
        <v>1862</v>
      </c>
      <c r="C178" s="757" t="s">
        <v>1865</v>
      </c>
      <c r="D178" s="840" t="s">
        <v>3054</v>
      </c>
      <c r="E178" s="841" t="s">
        <v>1876</v>
      </c>
      <c r="F178" s="757" t="s">
        <v>1863</v>
      </c>
      <c r="G178" s="757" t="s">
        <v>1895</v>
      </c>
      <c r="H178" s="757" t="s">
        <v>566</v>
      </c>
      <c r="I178" s="757" t="s">
        <v>2153</v>
      </c>
      <c r="J178" s="757" t="s">
        <v>1897</v>
      </c>
      <c r="K178" s="757" t="s">
        <v>2154</v>
      </c>
      <c r="L178" s="758">
        <v>0</v>
      </c>
      <c r="M178" s="758">
        <v>0</v>
      </c>
      <c r="N178" s="757">
        <v>2</v>
      </c>
      <c r="O178" s="842">
        <v>1</v>
      </c>
      <c r="P178" s="758"/>
      <c r="Q178" s="775"/>
      <c r="R178" s="757"/>
      <c r="S178" s="775">
        <v>0</v>
      </c>
      <c r="T178" s="842"/>
      <c r="U178" s="798">
        <v>0</v>
      </c>
    </row>
    <row r="179" spans="1:21" ht="14.4" customHeight="1" x14ac:dyDescent="0.3">
      <c r="A179" s="756">
        <v>50</v>
      </c>
      <c r="B179" s="757" t="s">
        <v>1862</v>
      </c>
      <c r="C179" s="757" t="s">
        <v>1865</v>
      </c>
      <c r="D179" s="840" t="s">
        <v>3054</v>
      </c>
      <c r="E179" s="841" t="s">
        <v>1876</v>
      </c>
      <c r="F179" s="757" t="s">
        <v>1863</v>
      </c>
      <c r="G179" s="757" t="s">
        <v>1895</v>
      </c>
      <c r="H179" s="757" t="s">
        <v>566</v>
      </c>
      <c r="I179" s="757" t="s">
        <v>2155</v>
      </c>
      <c r="J179" s="757" t="s">
        <v>2156</v>
      </c>
      <c r="K179" s="757" t="s">
        <v>2157</v>
      </c>
      <c r="L179" s="758">
        <v>0</v>
      </c>
      <c r="M179" s="758">
        <v>0</v>
      </c>
      <c r="N179" s="757">
        <v>1</v>
      </c>
      <c r="O179" s="842">
        <v>0.5</v>
      </c>
      <c r="P179" s="758"/>
      <c r="Q179" s="775"/>
      <c r="R179" s="757"/>
      <c r="S179" s="775">
        <v>0</v>
      </c>
      <c r="T179" s="842"/>
      <c r="U179" s="798">
        <v>0</v>
      </c>
    </row>
    <row r="180" spans="1:21" ht="14.4" customHeight="1" x14ac:dyDescent="0.3">
      <c r="A180" s="756">
        <v>50</v>
      </c>
      <c r="B180" s="757" t="s">
        <v>1862</v>
      </c>
      <c r="C180" s="757" t="s">
        <v>1865</v>
      </c>
      <c r="D180" s="840" t="s">
        <v>3054</v>
      </c>
      <c r="E180" s="841" t="s">
        <v>1876</v>
      </c>
      <c r="F180" s="757" t="s">
        <v>1863</v>
      </c>
      <c r="G180" s="757" t="s">
        <v>1895</v>
      </c>
      <c r="H180" s="757" t="s">
        <v>566</v>
      </c>
      <c r="I180" s="757" t="s">
        <v>2158</v>
      </c>
      <c r="J180" s="757" t="s">
        <v>2156</v>
      </c>
      <c r="K180" s="757" t="s">
        <v>2159</v>
      </c>
      <c r="L180" s="758">
        <v>35.17</v>
      </c>
      <c r="M180" s="758">
        <v>35.17</v>
      </c>
      <c r="N180" s="757">
        <v>1</v>
      </c>
      <c r="O180" s="842">
        <v>0.5</v>
      </c>
      <c r="P180" s="758"/>
      <c r="Q180" s="775">
        <v>0</v>
      </c>
      <c r="R180" s="757"/>
      <c r="S180" s="775">
        <v>0</v>
      </c>
      <c r="T180" s="842"/>
      <c r="U180" s="798">
        <v>0</v>
      </c>
    </row>
    <row r="181" spans="1:21" ht="14.4" customHeight="1" x14ac:dyDescent="0.3">
      <c r="A181" s="756">
        <v>50</v>
      </c>
      <c r="B181" s="757" t="s">
        <v>1862</v>
      </c>
      <c r="C181" s="757" t="s">
        <v>1865</v>
      </c>
      <c r="D181" s="840" t="s">
        <v>3054</v>
      </c>
      <c r="E181" s="841" t="s">
        <v>1876</v>
      </c>
      <c r="F181" s="757" t="s">
        <v>1863</v>
      </c>
      <c r="G181" s="757" t="s">
        <v>1895</v>
      </c>
      <c r="H181" s="757" t="s">
        <v>566</v>
      </c>
      <c r="I181" s="757" t="s">
        <v>2160</v>
      </c>
      <c r="J181" s="757" t="s">
        <v>1897</v>
      </c>
      <c r="K181" s="757" t="s">
        <v>2161</v>
      </c>
      <c r="L181" s="758">
        <v>0</v>
      </c>
      <c r="M181" s="758">
        <v>0</v>
      </c>
      <c r="N181" s="757">
        <v>1</v>
      </c>
      <c r="O181" s="842">
        <v>0.5</v>
      </c>
      <c r="P181" s="758"/>
      <c r="Q181" s="775"/>
      <c r="R181" s="757"/>
      <c r="S181" s="775">
        <v>0</v>
      </c>
      <c r="T181" s="842"/>
      <c r="U181" s="798">
        <v>0</v>
      </c>
    </row>
    <row r="182" spans="1:21" ht="14.4" customHeight="1" x14ac:dyDescent="0.3">
      <c r="A182" s="756">
        <v>50</v>
      </c>
      <c r="B182" s="757" t="s">
        <v>1862</v>
      </c>
      <c r="C182" s="757" t="s">
        <v>1865</v>
      </c>
      <c r="D182" s="840" t="s">
        <v>3054</v>
      </c>
      <c r="E182" s="841" t="s">
        <v>1876</v>
      </c>
      <c r="F182" s="757" t="s">
        <v>1863</v>
      </c>
      <c r="G182" s="757" t="s">
        <v>2162</v>
      </c>
      <c r="H182" s="757" t="s">
        <v>595</v>
      </c>
      <c r="I182" s="757" t="s">
        <v>2163</v>
      </c>
      <c r="J182" s="757" t="s">
        <v>2164</v>
      </c>
      <c r="K182" s="757" t="s">
        <v>2165</v>
      </c>
      <c r="L182" s="758">
        <v>32.25</v>
      </c>
      <c r="M182" s="758">
        <v>32.25</v>
      </c>
      <c r="N182" s="757">
        <v>1</v>
      </c>
      <c r="O182" s="842">
        <v>0.5</v>
      </c>
      <c r="P182" s="758"/>
      <c r="Q182" s="775">
        <v>0</v>
      </c>
      <c r="R182" s="757"/>
      <c r="S182" s="775">
        <v>0</v>
      </c>
      <c r="T182" s="842"/>
      <c r="U182" s="798">
        <v>0</v>
      </c>
    </row>
    <row r="183" spans="1:21" ht="14.4" customHeight="1" x14ac:dyDescent="0.3">
      <c r="A183" s="756">
        <v>50</v>
      </c>
      <c r="B183" s="757" t="s">
        <v>1862</v>
      </c>
      <c r="C183" s="757" t="s">
        <v>1865</v>
      </c>
      <c r="D183" s="840" t="s">
        <v>3054</v>
      </c>
      <c r="E183" s="841" t="s">
        <v>1876</v>
      </c>
      <c r="F183" s="757" t="s">
        <v>1863</v>
      </c>
      <c r="G183" s="757" t="s">
        <v>2166</v>
      </c>
      <c r="H183" s="757" t="s">
        <v>566</v>
      </c>
      <c r="I183" s="757" t="s">
        <v>2167</v>
      </c>
      <c r="J183" s="757" t="s">
        <v>2168</v>
      </c>
      <c r="K183" s="757" t="s">
        <v>2169</v>
      </c>
      <c r="L183" s="758">
        <v>57.6</v>
      </c>
      <c r="M183" s="758">
        <v>57.6</v>
      </c>
      <c r="N183" s="757">
        <v>1</v>
      </c>
      <c r="O183" s="842">
        <v>0.5</v>
      </c>
      <c r="P183" s="758"/>
      <c r="Q183" s="775">
        <v>0</v>
      </c>
      <c r="R183" s="757"/>
      <c r="S183" s="775">
        <v>0</v>
      </c>
      <c r="T183" s="842"/>
      <c r="U183" s="798">
        <v>0</v>
      </c>
    </row>
    <row r="184" spans="1:21" ht="14.4" customHeight="1" x14ac:dyDescent="0.3">
      <c r="A184" s="756">
        <v>50</v>
      </c>
      <c r="B184" s="757" t="s">
        <v>1862</v>
      </c>
      <c r="C184" s="757" t="s">
        <v>1865</v>
      </c>
      <c r="D184" s="840" t="s">
        <v>3054</v>
      </c>
      <c r="E184" s="841" t="s">
        <v>1876</v>
      </c>
      <c r="F184" s="757" t="s">
        <v>1863</v>
      </c>
      <c r="G184" s="757" t="s">
        <v>2170</v>
      </c>
      <c r="H184" s="757" t="s">
        <v>595</v>
      </c>
      <c r="I184" s="757" t="s">
        <v>1794</v>
      </c>
      <c r="J184" s="757" t="s">
        <v>1268</v>
      </c>
      <c r="K184" s="757" t="s">
        <v>1795</v>
      </c>
      <c r="L184" s="758">
        <v>79.03</v>
      </c>
      <c r="M184" s="758">
        <v>79.03</v>
      </c>
      <c r="N184" s="757">
        <v>1</v>
      </c>
      <c r="O184" s="842">
        <v>0.5</v>
      </c>
      <c r="P184" s="758">
        <v>79.03</v>
      </c>
      <c r="Q184" s="775">
        <v>1</v>
      </c>
      <c r="R184" s="757">
        <v>1</v>
      </c>
      <c r="S184" s="775">
        <v>1</v>
      </c>
      <c r="T184" s="842">
        <v>0.5</v>
      </c>
      <c r="U184" s="798">
        <v>1</v>
      </c>
    </row>
    <row r="185" spans="1:21" ht="14.4" customHeight="1" x14ac:dyDescent="0.3">
      <c r="A185" s="756">
        <v>50</v>
      </c>
      <c r="B185" s="757" t="s">
        <v>1862</v>
      </c>
      <c r="C185" s="757" t="s">
        <v>1865</v>
      </c>
      <c r="D185" s="840" t="s">
        <v>3054</v>
      </c>
      <c r="E185" s="841" t="s">
        <v>1876</v>
      </c>
      <c r="F185" s="757" t="s">
        <v>1863</v>
      </c>
      <c r="G185" s="757" t="s">
        <v>2170</v>
      </c>
      <c r="H185" s="757" t="s">
        <v>595</v>
      </c>
      <c r="I185" s="757" t="s">
        <v>1656</v>
      </c>
      <c r="J185" s="757" t="s">
        <v>1657</v>
      </c>
      <c r="K185" s="757" t="s">
        <v>1658</v>
      </c>
      <c r="L185" s="758">
        <v>46.07</v>
      </c>
      <c r="M185" s="758">
        <v>46.07</v>
      </c>
      <c r="N185" s="757">
        <v>1</v>
      </c>
      <c r="O185" s="842">
        <v>0.5</v>
      </c>
      <c r="P185" s="758">
        <v>46.07</v>
      </c>
      <c r="Q185" s="775">
        <v>1</v>
      </c>
      <c r="R185" s="757">
        <v>1</v>
      </c>
      <c r="S185" s="775">
        <v>1</v>
      </c>
      <c r="T185" s="842">
        <v>0.5</v>
      </c>
      <c r="U185" s="798">
        <v>1</v>
      </c>
    </row>
    <row r="186" spans="1:21" ht="14.4" customHeight="1" x14ac:dyDescent="0.3">
      <c r="A186" s="756">
        <v>50</v>
      </c>
      <c r="B186" s="757" t="s">
        <v>1862</v>
      </c>
      <c r="C186" s="757" t="s">
        <v>1865</v>
      </c>
      <c r="D186" s="840" t="s">
        <v>3054</v>
      </c>
      <c r="E186" s="841" t="s">
        <v>1876</v>
      </c>
      <c r="F186" s="757" t="s">
        <v>1863</v>
      </c>
      <c r="G186" s="757" t="s">
        <v>2170</v>
      </c>
      <c r="H186" s="757" t="s">
        <v>595</v>
      </c>
      <c r="I186" s="757" t="s">
        <v>1792</v>
      </c>
      <c r="J186" s="757" t="s">
        <v>1270</v>
      </c>
      <c r="K186" s="757" t="s">
        <v>1793</v>
      </c>
      <c r="L186" s="758">
        <v>46.07</v>
      </c>
      <c r="M186" s="758">
        <v>46.07</v>
      </c>
      <c r="N186" s="757">
        <v>1</v>
      </c>
      <c r="O186" s="842">
        <v>0.5</v>
      </c>
      <c r="P186" s="758">
        <v>46.07</v>
      </c>
      <c r="Q186" s="775">
        <v>1</v>
      </c>
      <c r="R186" s="757">
        <v>1</v>
      </c>
      <c r="S186" s="775">
        <v>1</v>
      </c>
      <c r="T186" s="842">
        <v>0.5</v>
      </c>
      <c r="U186" s="798">
        <v>1</v>
      </c>
    </row>
    <row r="187" spans="1:21" ht="14.4" customHeight="1" x14ac:dyDescent="0.3">
      <c r="A187" s="756">
        <v>50</v>
      </c>
      <c r="B187" s="757" t="s">
        <v>1862</v>
      </c>
      <c r="C187" s="757" t="s">
        <v>1865</v>
      </c>
      <c r="D187" s="840" t="s">
        <v>3054</v>
      </c>
      <c r="E187" s="841" t="s">
        <v>1876</v>
      </c>
      <c r="F187" s="757" t="s">
        <v>1863</v>
      </c>
      <c r="G187" s="757" t="s">
        <v>2171</v>
      </c>
      <c r="H187" s="757" t="s">
        <v>566</v>
      </c>
      <c r="I187" s="757" t="s">
        <v>2172</v>
      </c>
      <c r="J187" s="757" t="s">
        <v>2173</v>
      </c>
      <c r="K187" s="757" t="s">
        <v>1628</v>
      </c>
      <c r="L187" s="758">
        <v>0</v>
      </c>
      <c r="M187" s="758">
        <v>0</v>
      </c>
      <c r="N187" s="757">
        <v>1</v>
      </c>
      <c r="O187" s="842">
        <v>0.5</v>
      </c>
      <c r="P187" s="758">
        <v>0</v>
      </c>
      <c r="Q187" s="775"/>
      <c r="R187" s="757">
        <v>1</v>
      </c>
      <c r="S187" s="775">
        <v>1</v>
      </c>
      <c r="T187" s="842">
        <v>0.5</v>
      </c>
      <c r="U187" s="798">
        <v>1</v>
      </c>
    </row>
    <row r="188" spans="1:21" ht="14.4" customHeight="1" x14ac:dyDescent="0.3">
      <c r="A188" s="756">
        <v>50</v>
      </c>
      <c r="B188" s="757" t="s">
        <v>1862</v>
      </c>
      <c r="C188" s="757" t="s">
        <v>1865</v>
      </c>
      <c r="D188" s="840" t="s">
        <v>3054</v>
      </c>
      <c r="E188" s="841" t="s">
        <v>1876</v>
      </c>
      <c r="F188" s="757" t="s">
        <v>1863</v>
      </c>
      <c r="G188" s="757" t="s">
        <v>1979</v>
      </c>
      <c r="H188" s="757" t="s">
        <v>566</v>
      </c>
      <c r="I188" s="757" t="s">
        <v>2174</v>
      </c>
      <c r="J188" s="757" t="s">
        <v>2175</v>
      </c>
      <c r="K188" s="757" t="s">
        <v>2176</v>
      </c>
      <c r="L188" s="758">
        <v>43.21</v>
      </c>
      <c r="M188" s="758">
        <v>43.21</v>
      </c>
      <c r="N188" s="757">
        <v>1</v>
      </c>
      <c r="O188" s="842">
        <v>0.5</v>
      </c>
      <c r="P188" s="758"/>
      <c r="Q188" s="775">
        <v>0</v>
      </c>
      <c r="R188" s="757"/>
      <c r="S188" s="775">
        <v>0</v>
      </c>
      <c r="T188" s="842"/>
      <c r="U188" s="798">
        <v>0</v>
      </c>
    </row>
    <row r="189" spans="1:21" ht="14.4" customHeight="1" x14ac:dyDescent="0.3">
      <c r="A189" s="756">
        <v>50</v>
      </c>
      <c r="B189" s="757" t="s">
        <v>1862</v>
      </c>
      <c r="C189" s="757" t="s">
        <v>1865</v>
      </c>
      <c r="D189" s="840" t="s">
        <v>3054</v>
      </c>
      <c r="E189" s="841" t="s">
        <v>1876</v>
      </c>
      <c r="F189" s="757" t="s">
        <v>1863</v>
      </c>
      <c r="G189" s="757" t="s">
        <v>1979</v>
      </c>
      <c r="H189" s="757" t="s">
        <v>595</v>
      </c>
      <c r="I189" s="757" t="s">
        <v>2177</v>
      </c>
      <c r="J189" s="757" t="s">
        <v>2178</v>
      </c>
      <c r="K189" s="757" t="s">
        <v>2179</v>
      </c>
      <c r="L189" s="758">
        <v>73.45</v>
      </c>
      <c r="M189" s="758">
        <v>73.45</v>
      </c>
      <c r="N189" s="757">
        <v>1</v>
      </c>
      <c r="O189" s="842">
        <v>0.5</v>
      </c>
      <c r="P189" s="758"/>
      <c r="Q189" s="775">
        <v>0</v>
      </c>
      <c r="R189" s="757"/>
      <c r="S189" s="775">
        <v>0</v>
      </c>
      <c r="T189" s="842"/>
      <c r="U189" s="798">
        <v>0</v>
      </c>
    </row>
    <row r="190" spans="1:21" ht="14.4" customHeight="1" x14ac:dyDescent="0.3">
      <c r="A190" s="756">
        <v>50</v>
      </c>
      <c r="B190" s="757" t="s">
        <v>1862</v>
      </c>
      <c r="C190" s="757" t="s">
        <v>1865</v>
      </c>
      <c r="D190" s="840" t="s">
        <v>3054</v>
      </c>
      <c r="E190" s="841" t="s">
        <v>1876</v>
      </c>
      <c r="F190" s="757" t="s">
        <v>1863</v>
      </c>
      <c r="G190" s="757" t="s">
        <v>1979</v>
      </c>
      <c r="H190" s="757" t="s">
        <v>566</v>
      </c>
      <c r="I190" s="757" t="s">
        <v>2180</v>
      </c>
      <c r="J190" s="757" t="s">
        <v>2181</v>
      </c>
      <c r="K190" s="757" t="s">
        <v>2176</v>
      </c>
      <c r="L190" s="758">
        <v>43.21</v>
      </c>
      <c r="M190" s="758">
        <v>43.21</v>
      </c>
      <c r="N190" s="757">
        <v>1</v>
      </c>
      <c r="O190" s="842">
        <v>0.5</v>
      </c>
      <c r="P190" s="758"/>
      <c r="Q190" s="775">
        <v>0</v>
      </c>
      <c r="R190" s="757"/>
      <c r="S190" s="775">
        <v>0</v>
      </c>
      <c r="T190" s="842"/>
      <c r="U190" s="798">
        <v>0</v>
      </c>
    </row>
    <row r="191" spans="1:21" ht="14.4" customHeight="1" x14ac:dyDescent="0.3">
      <c r="A191" s="756">
        <v>50</v>
      </c>
      <c r="B191" s="757" t="s">
        <v>1862</v>
      </c>
      <c r="C191" s="757" t="s">
        <v>1865</v>
      </c>
      <c r="D191" s="840" t="s">
        <v>3054</v>
      </c>
      <c r="E191" s="841" t="s">
        <v>1876</v>
      </c>
      <c r="F191" s="757" t="s">
        <v>1863</v>
      </c>
      <c r="G191" s="757" t="s">
        <v>1979</v>
      </c>
      <c r="H191" s="757" t="s">
        <v>566</v>
      </c>
      <c r="I191" s="757" t="s">
        <v>2182</v>
      </c>
      <c r="J191" s="757" t="s">
        <v>2183</v>
      </c>
      <c r="K191" s="757" t="s">
        <v>2184</v>
      </c>
      <c r="L191" s="758">
        <v>86.41</v>
      </c>
      <c r="M191" s="758">
        <v>86.41</v>
      </c>
      <c r="N191" s="757">
        <v>1</v>
      </c>
      <c r="O191" s="842">
        <v>0.5</v>
      </c>
      <c r="P191" s="758"/>
      <c r="Q191" s="775">
        <v>0</v>
      </c>
      <c r="R191" s="757"/>
      <c r="S191" s="775">
        <v>0</v>
      </c>
      <c r="T191" s="842"/>
      <c r="U191" s="798">
        <v>0</v>
      </c>
    </row>
    <row r="192" spans="1:21" ht="14.4" customHeight="1" x14ac:dyDescent="0.3">
      <c r="A192" s="756">
        <v>50</v>
      </c>
      <c r="B192" s="757" t="s">
        <v>1862</v>
      </c>
      <c r="C192" s="757" t="s">
        <v>1865</v>
      </c>
      <c r="D192" s="840" t="s">
        <v>3054</v>
      </c>
      <c r="E192" s="841" t="s">
        <v>1876</v>
      </c>
      <c r="F192" s="757" t="s">
        <v>1863</v>
      </c>
      <c r="G192" s="757" t="s">
        <v>2185</v>
      </c>
      <c r="H192" s="757" t="s">
        <v>566</v>
      </c>
      <c r="I192" s="757" t="s">
        <v>2186</v>
      </c>
      <c r="J192" s="757" t="s">
        <v>2187</v>
      </c>
      <c r="K192" s="757" t="s">
        <v>2188</v>
      </c>
      <c r="L192" s="758">
        <v>1327</v>
      </c>
      <c r="M192" s="758">
        <v>1327</v>
      </c>
      <c r="N192" s="757">
        <v>1</v>
      </c>
      <c r="O192" s="842">
        <v>0.5</v>
      </c>
      <c r="P192" s="758"/>
      <c r="Q192" s="775">
        <v>0</v>
      </c>
      <c r="R192" s="757"/>
      <c r="S192" s="775">
        <v>0</v>
      </c>
      <c r="T192" s="842"/>
      <c r="U192" s="798">
        <v>0</v>
      </c>
    </row>
    <row r="193" spans="1:21" ht="14.4" customHeight="1" x14ac:dyDescent="0.3">
      <c r="A193" s="756">
        <v>50</v>
      </c>
      <c r="B193" s="757" t="s">
        <v>1862</v>
      </c>
      <c r="C193" s="757" t="s">
        <v>1865</v>
      </c>
      <c r="D193" s="840" t="s">
        <v>3054</v>
      </c>
      <c r="E193" s="841" t="s">
        <v>1876</v>
      </c>
      <c r="F193" s="757" t="s">
        <v>1863</v>
      </c>
      <c r="G193" s="757" t="s">
        <v>2189</v>
      </c>
      <c r="H193" s="757" t="s">
        <v>566</v>
      </c>
      <c r="I193" s="757" t="s">
        <v>2190</v>
      </c>
      <c r="J193" s="757" t="s">
        <v>2191</v>
      </c>
      <c r="K193" s="757" t="s">
        <v>2192</v>
      </c>
      <c r="L193" s="758">
        <v>1173</v>
      </c>
      <c r="M193" s="758">
        <v>1173</v>
      </c>
      <c r="N193" s="757">
        <v>1</v>
      </c>
      <c r="O193" s="842">
        <v>0.5</v>
      </c>
      <c r="P193" s="758"/>
      <c r="Q193" s="775">
        <v>0</v>
      </c>
      <c r="R193" s="757"/>
      <c r="S193" s="775">
        <v>0</v>
      </c>
      <c r="T193" s="842"/>
      <c r="U193" s="798">
        <v>0</v>
      </c>
    </row>
    <row r="194" spans="1:21" ht="14.4" customHeight="1" x14ac:dyDescent="0.3">
      <c r="A194" s="756">
        <v>50</v>
      </c>
      <c r="B194" s="757" t="s">
        <v>1862</v>
      </c>
      <c r="C194" s="757" t="s">
        <v>1865</v>
      </c>
      <c r="D194" s="840" t="s">
        <v>3054</v>
      </c>
      <c r="E194" s="841" t="s">
        <v>1876</v>
      </c>
      <c r="F194" s="757" t="s">
        <v>1863</v>
      </c>
      <c r="G194" s="757" t="s">
        <v>1905</v>
      </c>
      <c r="H194" s="757" t="s">
        <v>566</v>
      </c>
      <c r="I194" s="757" t="s">
        <v>2193</v>
      </c>
      <c r="J194" s="757" t="s">
        <v>2194</v>
      </c>
      <c r="K194" s="757" t="s">
        <v>2195</v>
      </c>
      <c r="L194" s="758">
        <v>54.99</v>
      </c>
      <c r="M194" s="758">
        <v>54.99</v>
      </c>
      <c r="N194" s="757">
        <v>1</v>
      </c>
      <c r="O194" s="842">
        <v>0.5</v>
      </c>
      <c r="P194" s="758"/>
      <c r="Q194" s="775">
        <v>0</v>
      </c>
      <c r="R194" s="757"/>
      <c r="S194" s="775">
        <v>0</v>
      </c>
      <c r="T194" s="842"/>
      <c r="U194" s="798">
        <v>0</v>
      </c>
    </row>
    <row r="195" spans="1:21" ht="14.4" customHeight="1" x14ac:dyDescent="0.3">
      <c r="A195" s="756">
        <v>50</v>
      </c>
      <c r="B195" s="757" t="s">
        <v>1862</v>
      </c>
      <c r="C195" s="757" t="s">
        <v>1865</v>
      </c>
      <c r="D195" s="840" t="s">
        <v>3054</v>
      </c>
      <c r="E195" s="841" t="s">
        <v>1876</v>
      </c>
      <c r="F195" s="757" t="s">
        <v>1863</v>
      </c>
      <c r="G195" s="757" t="s">
        <v>1905</v>
      </c>
      <c r="H195" s="757" t="s">
        <v>566</v>
      </c>
      <c r="I195" s="757" t="s">
        <v>1983</v>
      </c>
      <c r="J195" s="757" t="s">
        <v>1907</v>
      </c>
      <c r="K195" s="757" t="s">
        <v>1984</v>
      </c>
      <c r="L195" s="758">
        <v>10.65</v>
      </c>
      <c r="M195" s="758">
        <v>31.950000000000003</v>
      </c>
      <c r="N195" s="757">
        <v>3</v>
      </c>
      <c r="O195" s="842">
        <v>1.5</v>
      </c>
      <c r="P195" s="758"/>
      <c r="Q195" s="775">
        <v>0</v>
      </c>
      <c r="R195" s="757"/>
      <c r="S195" s="775">
        <v>0</v>
      </c>
      <c r="T195" s="842"/>
      <c r="U195" s="798">
        <v>0</v>
      </c>
    </row>
    <row r="196" spans="1:21" ht="14.4" customHeight="1" x14ac:dyDescent="0.3">
      <c r="A196" s="756">
        <v>50</v>
      </c>
      <c r="B196" s="757" t="s">
        <v>1862</v>
      </c>
      <c r="C196" s="757" t="s">
        <v>1865</v>
      </c>
      <c r="D196" s="840" t="s">
        <v>3054</v>
      </c>
      <c r="E196" s="841" t="s">
        <v>1876</v>
      </c>
      <c r="F196" s="757" t="s">
        <v>1863</v>
      </c>
      <c r="G196" s="757" t="s">
        <v>1905</v>
      </c>
      <c r="H196" s="757" t="s">
        <v>566</v>
      </c>
      <c r="I196" s="757" t="s">
        <v>1906</v>
      </c>
      <c r="J196" s="757" t="s">
        <v>1907</v>
      </c>
      <c r="K196" s="757" t="s">
        <v>1908</v>
      </c>
      <c r="L196" s="758">
        <v>35.11</v>
      </c>
      <c r="M196" s="758">
        <v>35.11</v>
      </c>
      <c r="N196" s="757">
        <v>1</v>
      </c>
      <c r="O196" s="842">
        <v>0.5</v>
      </c>
      <c r="P196" s="758"/>
      <c r="Q196" s="775">
        <v>0</v>
      </c>
      <c r="R196" s="757"/>
      <c r="S196" s="775">
        <v>0</v>
      </c>
      <c r="T196" s="842"/>
      <c r="U196" s="798">
        <v>0</v>
      </c>
    </row>
    <row r="197" spans="1:21" ht="14.4" customHeight="1" x14ac:dyDescent="0.3">
      <c r="A197" s="756">
        <v>50</v>
      </c>
      <c r="B197" s="757" t="s">
        <v>1862</v>
      </c>
      <c r="C197" s="757" t="s">
        <v>1865</v>
      </c>
      <c r="D197" s="840" t="s">
        <v>3054</v>
      </c>
      <c r="E197" s="841" t="s">
        <v>1876</v>
      </c>
      <c r="F197" s="757" t="s">
        <v>1863</v>
      </c>
      <c r="G197" s="757" t="s">
        <v>1905</v>
      </c>
      <c r="H197" s="757" t="s">
        <v>566</v>
      </c>
      <c r="I197" s="757" t="s">
        <v>2196</v>
      </c>
      <c r="J197" s="757" t="s">
        <v>1907</v>
      </c>
      <c r="K197" s="757" t="s">
        <v>2197</v>
      </c>
      <c r="L197" s="758">
        <v>0</v>
      </c>
      <c r="M197" s="758">
        <v>0</v>
      </c>
      <c r="N197" s="757">
        <v>2</v>
      </c>
      <c r="O197" s="842">
        <v>1</v>
      </c>
      <c r="P197" s="758"/>
      <c r="Q197" s="775"/>
      <c r="R197" s="757"/>
      <c r="S197" s="775">
        <v>0</v>
      </c>
      <c r="T197" s="842"/>
      <c r="U197" s="798">
        <v>0</v>
      </c>
    </row>
    <row r="198" spans="1:21" ht="14.4" customHeight="1" x14ac:dyDescent="0.3">
      <c r="A198" s="756">
        <v>50</v>
      </c>
      <c r="B198" s="757" t="s">
        <v>1862</v>
      </c>
      <c r="C198" s="757" t="s">
        <v>1865</v>
      </c>
      <c r="D198" s="840" t="s">
        <v>3054</v>
      </c>
      <c r="E198" s="841" t="s">
        <v>1876</v>
      </c>
      <c r="F198" s="757" t="s">
        <v>1863</v>
      </c>
      <c r="G198" s="757" t="s">
        <v>1905</v>
      </c>
      <c r="H198" s="757" t="s">
        <v>566</v>
      </c>
      <c r="I198" s="757" t="s">
        <v>1909</v>
      </c>
      <c r="J198" s="757" t="s">
        <v>1907</v>
      </c>
      <c r="K198" s="757" t="s">
        <v>1910</v>
      </c>
      <c r="L198" s="758">
        <v>17.559999999999999</v>
      </c>
      <c r="M198" s="758">
        <v>105.35999999999999</v>
      </c>
      <c r="N198" s="757">
        <v>6</v>
      </c>
      <c r="O198" s="842">
        <v>3</v>
      </c>
      <c r="P198" s="758">
        <v>35.119999999999997</v>
      </c>
      <c r="Q198" s="775">
        <v>0.33333333333333337</v>
      </c>
      <c r="R198" s="757">
        <v>2</v>
      </c>
      <c r="S198" s="775">
        <v>0.33333333333333331</v>
      </c>
      <c r="T198" s="842">
        <v>1</v>
      </c>
      <c r="U198" s="798">
        <v>0.33333333333333331</v>
      </c>
    </row>
    <row r="199" spans="1:21" ht="14.4" customHeight="1" x14ac:dyDescent="0.3">
      <c r="A199" s="756">
        <v>50</v>
      </c>
      <c r="B199" s="757" t="s">
        <v>1862</v>
      </c>
      <c r="C199" s="757" t="s">
        <v>1865</v>
      </c>
      <c r="D199" s="840" t="s">
        <v>3054</v>
      </c>
      <c r="E199" s="841" t="s">
        <v>1876</v>
      </c>
      <c r="F199" s="757" t="s">
        <v>1863</v>
      </c>
      <c r="G199" s="757" t="s">
        <v>1905</v>
      </c>
      <c r="H199" s="757" t="s">
        <v>566</v>
      </c>
      <c r="I199" s="757" t="s">
        <v>2198</v>
      </c>
      <c r="J199" s="757" t="s">
        <v>1907</v>
      </c>
      <c r="K199" s="757" t="s">
        <v>2199</v>
      </c>
      <c r="L199" s="758">
        <v>70.23</v>
      </c>
      <c r="M199" s="758">
        <v>70.23</v>
      </c>
      <c r="N199" s="757">
        <v>1</v>
      </c>
      <c r="O199" s="842">
        <v>0.5</v>
      </c>
      <c r="P199" s="758"/>
      <c r="Q199" s="775">
        <v>0</v>
      </c>
      <c r="R199" s="757"/>
      <c r="S199" s="775">
        <v>0</v>
      </c>
      <c r="T199" s="842"/>
      <c r="U199" s="798">
        <v>0</v>
      </c>
    </row>
    <row r="200" spans="1:21" ht="14.4" customHeight="1" x14ac:dyDescent="0.3">
      <c r="A200" s="756">
        <v>50</v>
      </c>
      <c r="B200" s="757" t="s">
        <v>1862</v>
      </c>
      <c r="C200" s="757" t="s">
        <v>1865</v>
      </c>
      <c r="D200" s="840" t="s">
        <v>3054</v>
      </c>
      <c r="E200" s="841" t="s">
        <v>1876</v>
      </c>
      <c r="F200" s="757" t="s">
        <v>1863</v>
      </c>
      <c r="G200" s="757" t="s">
        <v>2200</v>
      </c>
      <c r="H200" s="757" t="s">
        <v>566</v>
      </c>
      <c r="I200" s="757" t="s">
        <v>2201</v>
      </c>
      <c r="J200" s="757" t="s">
        <v>2202</v>
      </c>
      <c r="K200" s="757" t="s">
        <v>2203</v>
      </c>
      <c r="L200" s="758">
        <v>77.62</v>
      </c>
      <c r="M200" s="758">
        <v>77.62</v>
      </c>
      <c r="N200" s="757">
        <v>1</v>
      </c>
      <c r="O200" s="842">
        <v>0.5</v>
      </c>
      <c r="P200" s="758"/>
      <c r="Q200" s="775">
        <v>0</v>
      </c>
      <c r="R200" s="757"/>
      <c r="S200" s="775">
        <v>0</v>
      </c>
      <c r="T200" s="842"/>
      <c r="U200" s="798">
        <v>0</v>
      </c>
    </row>
    <row r="201" spans="1:21" ht="14.4" customHeight="1" x14ac:dyDescent="0.3">
      <c r="A201" s="756">
        <v>50</v>
      </c>
      <c r="B201" s="757" t="s">
        <v>1862</v>
      </c>
      <c r="C201" s="757" t="s">
        <v>1865</v>
      </c>
      <c r="D201" s="840" t="s">
        <v>3054</v>
      </c>
      <c r="E201" s="841" t="s">
        <v>1876</v>
      </c>
      <c r="F201" s="757" t="s">
        <v>1863</v>
      </c>
      <c r="G201" s="757" t="s">
        <v>2038</v>
      </c>
      <c r="H201" s="757" t="s">
        <v>566</v>
      </c>
      <c r="I201" s="757" t="s">
        <v>2204</v>
      </c>
      <c r="J201" s="757" t="s">
        <v>903</v>
      </c>
      <c r="K201" s="757" t="s">
        <v>2205</v>
      </c>
      <c r="L201" s="758">
        <v>32.76</v>
      </c>
      <c r="M201" s="758">
        <v>98.28</v>
      </c>
      <c r="N201" s="757">
        <v>3</v>
      </c>
      <c r="O201" s="842">
        <v>1.5</v>
      </c>
      <c r="P201" s="758"/>
      <c r="Q201" s="775">
        <v>0</v>
      </c>
      <c r="R201" s="757"/>
      <c r="S201" s="775">
        <v>0</v>
      </c>
      <c r="T201" s="842"/>
      <c r="U201" s="798">
        <v>0</v>
      </c>
    </row>
    <row r="202" spans="1:21" ht="14.4" customHeight="1" x14ac:dyDescent="0.3">
      <c r="A202" s="756">
        <v>50</v>
      </c>
      <c r="B202" s="757" t="s">
        <v>1862</v>
      </c>
      <c r="C202" s="757" t="s">
        <v>1865</v>
      </c>
      <c r="D202" s="840" t="s">
        <v>3054</v>
      </c>
      <c r="E202" s="841" t="s">
        <v>1876</v>
      </c>
      <c r="F202" s="757" t="s">
        <v>1863</v>
      </c>
      <c r="G202" s="757" t="s">
        <v>2206</v>
      </c>
      <c r="H202" s="757" t="s">
        <v>566</v>
      </c>
      <c r="I202" s="757" t="s">
        <v>2207</v>
      </c>
      <c r="J202" s="757" t="s">
        <v>2208</v>
      </c>
      <c r="K202" s="757" t="s">
        <v>2209</v>
      </c>
      <c r="L202" s="758">
        <v>57.64</v>
      </c>
      <c r="M202" s="758">
        <v>57.64</v>
      </c>
      <c r="N202" s="757">
        <v>1</v>
      </c>
      <c r="O202" s="842">
        <v>0.5</v>
      </c>
      <c r="P202" s="758"/>
      <c r="Q202" s="775">
        <v>0</v>
      </c>
      <c r="R202" s="757"/>
      <c r="S202" s="775">
        <v>0</v>
      </c>
      <c r="T202" s="842"/>
      <c r="U202" s="798">
        <v>0</v>
      </c>
    </row>
    <row r="203" spans="1:21" ht="14.4" customHeight="1" x14ac:dyDescent="0.3">
      <c r="A203" s="756">
        <v>50</v>
      </c>
      <c r="B203" s="757" t="s">
        <v>1862</v>
      </c>
      <c r="C203" s="757" t="s">
        <v>1865</v>
      </c>
      <c r="D203" s="840" t="s">
        <v>3054</v>
      </c>
      <c r="E203" s="841" t="s">
        <v>1876</v>
      </c>
      <c r="F203" s="757" t="s">
        <v>1863</v>
      </c>
      <c r="G203" s="757" t="s">
        <v>2206</v>
      </c>
      <c r="H203" s="757" t="s">
        <v>566</v>
      </c>
      <c r="I203" s="757" t="s">
        <v>2210</v>
      </c>
      <c r="J203" s="757" t="s">
        <v>2211</v>
      </c>
      <c r="K203" s="757" t="s">
        <v>2212</v>
      </c>
      <c r="L203" s="758">
        <v>61.76</v>
      </c>
      <c r="M203" s="758">
        <v>61.76</v>
      </c>
      <c r="N203" s="757">
        <v>1</v>
      </c>
      <c r="O203" s="842">
        <v>0.5</v>
      </c>
      <c r="P203" s="758">
        <v>61.76</v>
      </c>
      <c r="Q203" s="775">
        <v>1</v>
      </c>
      <c r="R203" s="757">
        <v>1</v>
      </c>
      <c r="S203" s="775">
        <v>1</v>
      </c>
      <c r="T203" s="842">
        <v>0.5</v>
      </c>
      <c r="U203" s="798">
        <v>1</v>
      </c>
    </row>
    <row r="204" spans="1:21" ht="14.4" customHeight="1" x14ac:dyDescent="0.3">
      <c r="A204" s="756">
        <v>50</v>
      </c>
      <c r="B204" s="757" t="s">
        <v>1862</v>
      </c>
      <c r="C204" s="757" t="s">
        <v>1865</v>
      </c>
      <c r="D204" s="840" t="s">
        <v>3054</v>
      </c>
      <c r="E204" s="841" t="s">
        <v>1876</v>
      </c>
      <c r="F204" s="757" t="s">
        <v>1863</v>
      </c>
      <c r="G204" s="757" t="s">
        <v>1990</v>
      </c>
      <c r="H204" s="757" t="s">
        <v>595</v>
      </c>
      <c r="I204" s="757" t="s">
        <v>2213</v>
      </c>
      <c r="J204" s="757" t="s">
        <v>1509</v>
      </c>
      <c r="K204" s="757" t="s">
        <v>1510</v>
      </c>
      <c r="L204" s="758">
        <v>28.81</v>
      </c>
      <c r="M204" s="758">
        <v>28.81</v>
      </c>
      <c r="N204" s="757">
        <v>1</v>
      </c>
      <c r="O204" s="842">
        <v>0.5</v>
      </c>
      <c r="P204" s="758">
        <v>28.81</v>
      </c>
      <c r="Q204" s="775">
        <v>1</v>
      </c>
      <c r="R204" s="757">
        <v>1</v>
      </c>
      <c r="S204" s="775">
        <v>1</v>
      </c>
      <c r="T204" s="842">
        <v>0.5</v>
      </c>
      <c r="U204" s="798">
        <v>1</v>
      </c>
    </row>
    <row r="205" spans="1:21" ht="14.4" customHeight="1" x14ac:dyDescent="0.3">
      <c r="A205" s="756">
        <v>50</v>
      </c>
      <c r="B205" s="757" t="s">
        <v>1862</v>
      </c>
      <c r="C205" s="757" t="s">
        <v>1865</v>
      </c>
      <c r="D205" s="840" t="s">
        <v>3054</v>
      </c>
      <c r="E205" s="841" t="s">
        <v>1876</v>
      </c>
      <c r="F205" s="757" t="s">
        <v>1863</v>
      </c>
      <c r="G205" s="757" t="s">
        <v>1990</v>
      </c>
      <c r="H205" s="757" t="s">
        <v>595</v>
      </c>
      <c r="I205" s="757" t="s">
        <v>2214</v>
      </c>
      <c r="J205" s="757" t="s">
        <v>1509</v>
      </c>
      <c r="K205" s="757" t="s">
        <v>1514</v>
      </c>
      <c r="L205" s="758">
        <v>57.64</v>
      </c>
      <c r="M205" s="758">
        <v>115.28</v>
      </c>
      <c r="N205" s="757">
        <v>2</v>
      </c>
      <c r="O205" s="842">
        <v>1.5</v>
      </c>
      <c r="P205" s="758"/>
      <c r="Q205" s="775">
        <v>0</v>
      </c>
      <c r="R205" s="757"/>
      <c r="S205" s="775">
        <v>0</v>
      </c>
      <c r="T205" s="842"/>
      <c r="U205" s="798">
        <v>0</v>
      </c>
    </row>
    <row r="206" spans="1:21" ht="14.4" customHeight="1" x14ac:dyDescent="0.3">
      <c r="A206" s="756">
        <v>50</v>
      </c>
      <c r="B206" s="757" t="s">
        <v>1862</v>
      </c>
      <c r="C206" s="757" t="s">
        <v>1865</v>
      </c>
      <c r="D206" s="840" t="s">
        <v>3054</v>
      </c>
      <c r="E206" s="841" t="s">
        <v>1876</v>
      </c>
      <c r="F206" s="757" t="s">
        <v>1863</v>
      </c>
      <c r="G206" s="757" t="s">
        <v>1990</v>
      </c>
      <c r="H206" s="757" t="s">
        <v>595</v>
      </c>
      <c r="I206" s="757" t="s">
        <v>2214</v>
      </c>
      <c r="J206" s="757" t="s">
        <v>1509</v>
      </c>
      <c r="K206" s="757" t="s">
        <v>1514</v>
      </c>
      <c r="L206" s="758">
        <v>32.25</v>
      </c>
      <c r="M206" s="758">
        <v>64.5</v>
      </c>
      <c r="N206" s="757">
        <v>2</v>
      </c>
      <c r="O206" s="842">
        <v>1</v>
      </c>
      <c r="P206" s="758"/>
      <c r="Q206" s="775">
        <v>0</v>
      </c>
      <c r="R206" s="757"/>
      <c r="S206" s="775">
        <v>0</v>
      </c>
      <c r="T206" s="842"/>
      <c r="U206" s="798">
        <v>0</v>
      </c>
    </row>
    <row r="207" spans="1:21" ht="14.4" customHeight="1" x14ac:dyDescent="0.3">
      <c r="A207" s="756">
        <v>50</v>
      </c>
      <c r="B207" s="757" t="s">
        <v>1862</v>
      </c>
      <c r="C207" s="757" t="s">
        <v>1865</v>
      </c>
      <c r="D207" s="840" t="s">
        <v>3054</v>
      </c>
      <c r="E207" s="841" t="s">
        <v>1876</v>
      </c>
      <c r="F207" s="757" t="s">
        <v>1863</v>
      </c>
      <c r="G207" s="757" t="s">
        <v>1990</v>
      </c>
      <c r="H207" s="757" t="s">
        <v>595</v>
      </c>
      <c r="I207" s="757" t="s">
        <v>1513</v>
      </c>
      <c r="J207" s="757" t="s">
        <v>1509</v>
      </c>
      <c r="K207" s="757" t="s">
        <v>1514</v>
      </c>
      <c r="L207" s="758">
        <v>57.64</v>
      </c>
      <c r="M207" s="758">
        <v>57.64</v>
      </c>
      <c r="N207" s="757">
        <v>1</v>
      </c>
      <c r="O207" s="842">
        <v>0.5</v>
      </c>
      <c r="P207" s="758"/>
      <c r="Q207" s="775">
        <v>0</v>
      </c>
      <c r="R207" s="757"/>
      <c r="S207" s="775">
        <v>0</v>
      </c>
      <c r="T207" s="842"/>
      <c r="U207" s="798">
        <v>0</v>
      </c>
    </row>
    <row r="208" spans="1:21" ht="14.4" customHeight="1" x14ac:dyDescent="0.3">
      <c r="A208" s="756">
        <v>50</v>
      </c>
      <c r="B208" s="757" t="s">
        <v>1862</v>
      </c>
      <c r="C208" s="757" t="s">
        <v>1865</v>
      </c>
      <c r="D208" s="840" t="s">
        <v>3054</v>
      </c>
      <c r="E208" s="841" t="s">
        <v>1876</v>
      </c>
      <c r="F208" s="757" t="s">
        <v>1863</v>
      </c>
      <c r="G208" s="757" t="s">
        <v>1993</v>
      </c>
      <c r="H208" s="757" t="s">
        <v>595</v>
      </c>
      <c r="I208" s="757" t="s">
        <v>1994</v>
      </c>
      <c r="J208" s="757" t="s">
        <v>939</v>
      </c>
      <c r="K208" s="757" t="s">
        <v>1588</v>
      </c>
      <c r="L208" s="758">
        <v>48.27</v>
      </c>
      <c r="M208" s="758">
        <v>337.89</v>
      </c>
      <c r="N208" s="757">
        <v>7</v>
      </c>
      <c r="O208" s="842">
        <v>5</v>
      </c>
      <c r="P208" s="758"/>
      <c r="Q208" s="775">
        <v>0</v>
      </c>
      <c r="R208" s="757"/>
      <c r="S208" s="775">
        <v>0</v>
      </c>
      <c r="T208" s="842"/>
      <c r="U208" s="798">
        <v>0</v>
      </c>
    </row>
    <row r="209" spans="1:21" ht="14.4" customHeight="1" x14ac:dyDescent="0.3">
      <c r="A209" s="756">
        <v>50</v>
      </c>
      <c r="B209" s="757" t="s">
        <v>1862</v>
      </c>
      <c r="C209" s="757" t="s">
        <v>1865</v>
      </c>
      <c r="D209" s="840" t="s">
        <v>3054</v>
      </c>
      <c r="E209" s="841" t="s">
        <v>1876</v>
      </c>
      <c r="F209" s="757" t="s">
        <v>1863</v>
      </c>
      <c r="G209" s="757" t="s">
        <v>1993</v>
      </c>
      <c r="H209" s="757" t="s">
        <v>595</v>
      </c>
      <c r="I209" s="757" t="s">
        <v>1601</v>
      </c>
      <c r="J209" s="757" t="s">
        <v>939</v>
      </c>
      <c r="K209" s="757" t="s">
        <v>1602</v>
      </c>
      <c r="L209" s="758">
        <v>144.81</v>
      </c>
      <c r="M209" s="758">
        <v>144.81</v>
      </c>
      <c r="N209" s="757">
        <v>1</v>
      </c>
      <c r="O209" s="842">
        <v>0.5</v>
      </c>
      <c r="P209" s="758"/>
      <c r="Q209" s="775">
        <v>0</v>
      </c>
      <c r="R209" s="757"/>
      <c r="S209" s="775">
        <v>0</v>
      </c>
      <c r="T209" s="842"/>
      <c r="U209" s="798">
        <v>0</v>
      </c>
    </row>
    <row r="210" spans="1:21" ht="14.4" customHeight="1" x14ac:dyDescent="0.3">
      <c r="A210" s="756">
        <v>50</v>
      </c>
      <c r="B210" s="757" t="s">
        <v>1862</v>
      </c>
      <c r="C210" s="757" t="s">
        <v>1865</v>
      </c>
      <c r="D210" s="840" t="s">
        <v>3054</v>
      </c>
      <c r="E210" s="841" t="s">
        <v>1876</v>
      </c>
      <c r="F210" s="757" t="s">
        <v>1863</v>
      </c>
      <c r="G210" s="757" t="s">
        <v>1993</v>
      </c>
      <c r="H210" s="757" t="s">
        <v>595</v>
      </c>
      <c r="I210" s="757" t="s">
        <v>1995</v>
      </c>
      <c r="J210" s="757" t="s">
        <v>1996</v>
      </c>
      <c r="K210" s="757" t="s">
        <v>1590</v>
      </c>
      <c r="L210" s="758">
        <v>96.53</v>
      </c>
      <c r="M210" s="758">
        <v>96.53</v>
      </c>
      <c r="N210" s="757">
        <v>1</v>
      </c>
      <c r="O210" s="842">
        <v>0.5</v>
      </c>
      <c r="P210" s="758"/>
      <c r="Q210" s="775">
        <v>0</v>
      </c>
      <c r="R210" s="757"/>
      <c r="S210" s="775">
        <v>0</v>
      </c>
      <c r="T210" s="842"/>
      <c r="U210" s="798">
        <v>0</v>
      </c>
    </row>
    <row r="211" spans="1:21" ht="14.4" customHeight="1" x14ac:dyDescent="0.3">
      <c r="A211" s="756">
        <v>50</v>
      </c>
      <c r="B211" s="757" t="s">
        <v>1862</v>
      </c>
      <c r="C211" s="757" t="s">
        <v>1865</v>
      </c>
      <c r="D211" s="840" t="s">
        <v>3054</v>
      </c>
      <c r="E211" s="841" t="s">
        <v>1876</v>
      </c>
      <c r="F211" s="757" t="s">
        <v>1863</v>
      </c>
      <c r="G211" s="757" t="s">
        <v>2215</v>
      </c>
      <c r="H211" s="757" t="s">
        <v>595</v>
      </c>
      <c r="I211" s="757" t="s">
        <v>1617</v>
      </c>
      <c r="J211" s="757" t="s">
        <v>1618</v>
      </c>
      <c r="K211" s="757" t="s">
        <v>1619</v>
      </c>
      <c r="L211" s="758">
        <v>117.46</v>
      </c>
      <c r="M211" s="758">
        <v>234.92</v>
      </c>
      <c r="N211" s="757">
        <v>2</v>
      </c>
      <c r="O211" s="842">
        <v>1</v>
      </c>
      <c r="P211" s="758"/>
      <c r="Q211" s="775">
        <v>0</v>
      </c>
      <c r="R211" s="757"/>
      <c r="S211" s="775">
        <v>0</v>
      </c>
      <c r="T211" s="842"/>
      <c r="U211" s="798">
        <v>0</v>
      </c>
    </row>
    <row r="212" spans="1:21" ht="14.4" customHeight="1" x14ac:dyDescent="0.3">
      <c r="A212" s="756">
        <v>50</v>
      </c>
      <c r="B212" s="757" t="s">
        <v>1862</v>
      </c>
      <c r="C212" s="757" t="s">
        <v>1865</v>
      </c>
      <c r="D212" s="840" t="s">
        <v>3054</v>
      </c>
      <c r="E212" s="841" t="s">
        <v>1876</v>
      </c>
      <c r="F212" s="757" t="s">
        <v>1863</v>
      </c>
      <c r="G212" s="757" t="s">
        <v>2215</v>
      </c>
      <c r="H212" s="757" t="s">
        <v>595</v>
      </c>
      <c r="I212" s="757" t="s">
        <v>2216</v>
      </c>
      <c r="J212" s="757" t="s">
        <v>1618</v>
      </c>
      <c r="K212" s="757" t="s">
        <v>2217</v>
      </c>
      <c r="L212" s="758">
        <v>181.94</v>
      </c>
      <c r="M212" s="758">
        <v>181.94</v>
      </c>
      <c r="N212" s="757">
        <v>1</v>
      </c>
      <c r="O212" s="842">
        <v>0.5</v>
      </c>
      <c r="P212" s="758"/>
      <c r="Q212" s="775">
        <v>0</v>
      </c>
      <c r="R212" s="757"/>
      <c r="S212" s="775">
        <v>0</v>
      </c>
      <c r="T212" s="842"/>
      <c r="U212" s="798">
        <v>0</v>
      </c>
    </row>
    <row r="213" spans="1:21" ht="14.4" customHeight="1" x14ac:dyDescent="0.3">
      <c r="A213" s="756">
        <v>50</v>
      </c>
      <c r="B213" s="757" t="s">
        <v>1862</v>
      </c>
      <c r="C213" s="757" t="s">
        <v>1865</v>
      </c>
      <c r="D213" s="840" t="s">
        <v>3054</v>
      </c>
      <c r="E213" s="841" t="s">
        <v>1876</v>
      </c>
      <c r="F213" s="757" t="s">
        <v>1863</v>
      </c>
      <c r="G213" s="757" t="s">
        <v>1914</v>
      </c>
      <c r="H213" s="757" t="s">
        <v>595</v>
      </c>
      <c r="I213" s="757" t="s">
        <v>1997</v>
      </c>
      <c r="J213" s="757" t="s">
        <v>1614</v>
      </c>
      <c r="K213" s="757" t="s">
        <v>1998</v>
      </c>
      <c r="L213" s="758">
        <v>72.88</v>
      </c>
      <c r="M213" s="758">
        <v>72.88</v>
      </c>
      <c r="N213" s="757">
        <v>1</v>
      </c>
      <c r="O213" s="842">
        <v>0.5</v>
      </c>
      <c r="P213" s="758"/>
      <c r="Q213" s="775">
        <v>0</v>
      </c>
      <c r="R213" s="757"/>
      <c r="S213" s="775">
        <v>0</v>
      </c>
      <c r="T213" s="842"/>
      <c r="U213" s="798">
        <v>0</v>
      </c>
    </row>
    <row r="214" spans="1:21" ht="14.4" customHeight="1" x14ac:dyDescent="0.3">
      <c r="A214" s="756">
        <v>50</v>
      </c>
      <c r="B214" s="757" t="s">
        <v>1862</v>
      </c>
      <c r="C214" s="757" t="s">
        <v>1865</v>
      </c>
      <c r="D214" s="840" t="s">
        <v>3054</v>
      </c>
      <c r="E214" s="841" t="s">
        <v>1876</v>
      </c>
      <c r="F214" s="757" t="s">
        <v>1863</v>
      </c>
      <c r="G214" s="757" t="s">
        <v>1914</v>
      </c>
      <c r="H214" s="757" t="s">
        <v>595</v>
      </c>
      <c r="I214" s="757" t="s">
        <v>2218</v>
      </c>
      <c r="J214" s="757" t="s">
        <v>2219</v>
      </c>
      <c r="K214" s="757" t="s">
        <v>2220</v>
      </c>
      <c r="L214" s="758">
        <v>87.41</v>
      </c>
      <c r="M214" s="758">
        <v>87.41</v>
      </c>
      <c r="N214" s="757">
        <v>1</v>
      </c>
      <c r="O214" s="842">
        <v>1</v>
      </c>
      <c r="P214" s="758"/>
      <c r="Q214" s="775">
        <v>0</v>
      </c>
      <c r="R214" s="757"/>
      <c r="S214" s="775">
        <v>0</v>
      </c>
      <c r="T214" s="842"/>
      <c r="U214" s="798">
        <v>0</v>
      </c>
    </row>
    <row r="215" spans="1:21" ht="14.4" customHeight="1" x14ac:dyDescent="0.3">
      <c r="A215" s="756">
        <v>50</v>
      </c>
      <c r="B215" s="757" t="s">
        <v>1862</v>
      </c>
      <c r="C215" s="757" t="s">
        <v>1865</v>
      </c>
      <c r="D215" s="840" t="s">
        <v>3054</v>
      </c>
      <c r="E215" s="841" t="s">
        <v>1876</v>
      </c>
      <c r="F215" s="757" t="s">
        <v>1863</v>
      </c>
      <c r="G215" s="757" t="s">
        <v>1914</v>
      </c>
      <c r="H215" s="757" t="s">
        <v>595</v>
      </c>
      <c r="I215" s="757" t="s">
        <v>1915</v>
      </c>
      <c r="J215" s="757" t="s">
        <v>1614</v>
      </c>
      <c r="K215" s="757" t="s">
        <v>1916</v>
      </c>
      <c r="L215" s="758">
        <v>145.72999999999999</v>
      </c>
      <c r="M215" s="758">
        <v>145.72999999999999</v>
      </c>
      <c r="N215" s="757">
        <v>1</v>
      </c>
      <c r="O215" s="842">
        <v>0.5</v>
      </c>
      <c r="P215" s="758">
        <v>145.72999999999999</v>
      </c>
      <c r="Q215" s="775">
        <v>1</v>
      </c>
      <c r="R215" s="757">
        <v>1</v>
      </c>
      <c r="S215" s="775">
        <v>1</v>
      </c>
      <c r="T215" s="842">
        <v>0.5</v>
      </c>
      <c r="U215" s="798">
        <v>1</v>
      </c>
    </row>
    <row r="216" spans="1:21" ht="14.4" customHeight="1" x14ac:dyDescent="0.3">
      <c r="A216" s="756">
        <v>50</v>
      </c>
      <c r="B216" s="757" t="s">
        <v>1862</v>
      </c>
      <c r="C216" s="757" t="s">
        <v>1865</v>
      </c>
      <c r="D216" s="840" t="s">
        <v>3054</v>
      </c>
      <c r="E216" s="841" t="s">
        <v>1876</v>
      </c>
      <c r="F216" s="757" t="s">
        <v>1863</v>
      </c>
      <c r="G216" s="757" t="s">
        <v>2221</v>
      </c>
      <c r="H216" s="757" t="s">
        <v>566</v>
      </c>
      <c r="I216" s="757" t="s">
        <v>2222</v>
      </c>
      <c r="J216" s="757" t="s">
        <v>2223</v>
      </c>
      <c r="K216" s="757" t="s">
        <v>2224</v>
      </c>
      <c r="L216" s="758">
        <v>87.67</v>
      </c>
      <c r="M216" s="758">
        <v>87.67</v>
      </c>
      <c r="N216" s="757">
        <v>1</v>
      </c>
      <c r="O216" s="842">
        <v>0.5</v>
      </c>
      <c r="P216" s="758">
        <v>87.67</v>
      </c>
      <c r="Q216" s="775">
        <v>1</v>
      </c>
      <c r="R216" s="757">
        <v>1</v>
      </c>
      <c r="S216" s="775">
        <v>1</v>
      </c>
      <c r="T216" s="842">
        <v>0.5</v>
      </c>
      <c r="U216" s="798">
        <v>1</v>
      </c>
    </row>
    <row r="217" spans="1:21" ht="14.4" customHeight="1" x14ac:dyDescent="0.3">
      <c r="A217" s="756">
        <v>50</v>
      </c>
      <c r="B217" s="757" t="s">
        <v>1862</v>
      </c>
      <c r="C217" s="757" t="s">
        <v>1865</v>
      </c>
      <c r="D217" s="840" t="s">
        <v>3054</v>
      </c>
      <c r="E217" s="841" t="s">
        <v>1876</v>
      </c>
      <c r="F217" s="757" t="s">
        <v>1863</v>
      </c>
      <c r="G217" s="757" t="s">
        <v>2225</v>
      </c>
      <c r="H217" s="757" t="s">
        <v>566</v>
      </c>
      <c r="I217" s="757" t="s">
        <v>2226</v>
      </c>
      <c r="J217" s="757" t="s">
        <v>2227</v>
      </c>
      <c r="K217" s="757" t="s">
        <v>2228</v>
      </c>
      <c r="L217" s="758">
        <v>783.88</v>
      </c>
      <c r="M217" s="758">
        <v>1567.76</v>
      </c>
      <c r="N217" s="757">
        <v>2</v>
      </c>
      <c r="O217" s="842">
        <v>1.5</v>
      </c>
      <c r="P217" s="758"/>
      <c r="Q217" s="775">
        <v>0</v>
      </c>
      <c r="R217" s="757"/>
      <c r="S217" s="775">
        <v>0</v>
      </c>
      <c r="T217" s="842"/>
      <c r="U217" s="798">
        <v>0</v>
      </c>
    </row>
    <row r="218" spans="1:21" ht="14.4" customHeight="1" x14ac:dyDescent="0.3">
      <c r="A218" s="756">
        <v>50</v>
      </c>
      <c r="B218" s="757" t="s">
        <v>1862</v>
      </c>
      <c r="C218" s="757" t="s">
        <v>1865</v>
      </c>
      <c r="D218" s="840" t="s">
        <v>3054</v>
      </c>
      <c r="E218" s="841" t="s">
        <v>1876</v>
      </c>
      <c r="F218" s="757" t="s">
        <v>1863</v>
      </c>
      <c r="G218" s="757" t="s">
        <v>2041</v>
      </c>
      <c r="H218" s="757" t="s">
        <v>566</v>
      </c>
      <c r="I218" s="757" t="s">
        <v>2229</v>
      </c>
      <c r="J218" s="757" t="s">
        <v>2043</v>
      </c>
      <c r="K218" s="757" t="s">
        <v>2230</v>
      </c>
      <c r="L218" s="758">
        <v>28.81</v>
      </c>
      <c r="M218" s="758">
        <v>28.81</v>
      </c>
      <c r="N218" s="757">
        <v>1</v>
      </c>
      <c r="O218" s="842">
        <v>0.5</v>
      </c>
      <c r="P218" s="758"/>
      <c r="Q218" s="775">
        <v>0</v>
      </c>
      <c r="R218" s="757"/>
      <c r="S218" s="775">
        <v>0</v>
      </c>
      <c r="T218" s="842"/>
      <c r="U218" s="798">
        <v>0</v>
      </c>
    </row>
    <row r="219" spans="1:21" ht="14.4" customHeight="1" x14ac:dyDescent="0.3">
      <c r="A219" s="756">
        <v>50</v>
      </c>
      <c r="B219" s="757" t="s">
        <v>1862</v>
      </c>
      <c r="C219" s="757" t="s">
        <v>1865</v>
      </c>
      <c r="D219" s="840" t="s">
        <v>3054</v>
      </c>
      <c r="E219" s="841" t="s">
        <v>1876</v>
      </c>
      <c r="F219" s="757" t="s">
        <v>1863</v>
      </c>
      <c r="G219" s="757" t="s">
        <v>1917</v>
      </c>
      <c r="H219" s="757" t="s">
        <v>566</v>
      </c>
      <c r="I219" s="757" t="s">
        <v>2231</v>
      </c>
      <c r="J219" s="757" t="s">
        <v>1605</v>
      </c>
      <c r="K219" s="757" t="s">
        <v>2232</v>
      </c>
      <c r="L219" s="758">
        <v>321.79000000000002</v>
      </c>
      <c r="M219" s="758">
        <v>321.79000000000002</v>
      </c>
      <c r="N219" s="757">
        <v>1</v>
      </c>
      <c r="O219" s="842">
        <v>0.5</v>
      </c>
      <c r="P219" s="758"/>
      <c r="Q219" s="775">
        <v>0</v>
      </c>
      <c r="R219" s="757"/>
      <c r="S219" s="775">
        <v>0</v>
      </c>
      <c r="T219" s="842"/>
      <c r="U219" s="798">
        <v>0</v>
      </c>
    </row>
    <row r="220" spans="1:21" ht="14.4" customHeight="1" x14ac:dyDescent="0.3">
      <c r="A220" s="756">
        <v>50</v>
      </c>
      <c r="B220" s="757" t="s">
        <v>1862</v>
      </c>
      <c r="C220" s="757" t="s">
        <v>1865</v>
      </c>
      <c r="D220" s="840" t="s">
        <v>3054</v>
      </c>
      <c r="E220" s="841" t="s">
        <v>1876</v>
      </c>
      <c r="F220" s="757" t="s">
        <v>1863</v>
      </c>
      <c r="G220" s="757" t="s">
        <v>1917</v>
      </c>
      <c r="H220" s="757" t="s">
        <v>595</v>
      </c>
      <c r="I220" s="757" t="s">
        <v>1606</v>
      </c>
      <c r="J220" s="757" t="s">
        <v>1605</v>
      </c>
      <c r="K220" s="757" t="s">
        <v>1607</v>
      </c>
      <c r="L220" s="758">
        <v>10.41</v>
      </c>
      <c r="M220" s="758">
        <v>20.82</v>
      </c>
      <c r="N220" s="757">
        <v>2</v>
      </c>
      <c r="O220" s="842">
        <v>1</v>
      </c>
      <c r="P220" s="758"/>
      <c r="Q220" s="775">
        <v>0</v>
      </c>
      <c r="R220" s="757"/>
      <c r="S220" s="775">
        <v>0</v>
      </c>
      <c r="T220" s="842"/>
      <c r="U220" s="798">
        <v>0</v>
      </c>
    </row>
    <row r="221" spans="1:21" ht="14.4" customHeight="1" x14ac:dyDescent="0.3">
      <c r="A221" s="756">
        <v>50</v>
      </c>
      <c r="B221" s="757" t="s">
        <v>1862</v>
      </c>
      <c r="C221" s="757" t="s">
        <v>1865</v>
      </c>
      <c r="D221" s="840" t="s">
        <v>3054</v>
      </c>
      <c r="E221" s="841" t="s">
        <v>1876</v>
      </c>
      <c r="F221" s="757" t="s">
        <v>1863</v>
      </c>
      <c r="G221" s="757" t="s">
        <v>1917</v>
      </c>
      <c r="H221" s="757" t="s">
        <v>595</v>
      </c>
      <c r="I221" s="757" t="s">
        <v>1918</v>
      </c>
      <c r="J221" s="757" t="s">
        <v>1605</v>
      </c>
      <c r="K221" s="757" t="s">
        <v>1919</v>
      </c>
      <c r="L221" s="758">
        <v>0</v>
      </c>
      <c r="M221" s="758">
        <v>0</v>
      </c>
      <c r="N221" s="757">
        <v>1</v>
      </c>
      <c r="O221" s="842">
        <v>0.5</v>
      </c>
      <c r="P221" s="758"/>
      <c r="Q221" s="775"/>
      <c r="R221" s="757"/>
      <c r="S221" s="775">
        <v>0</v>
      </c>
      <c r="T221" s="842"/>
      <c r="U221" s="798">
        <v>0</v>
      </c>
    </row>
    <row r="222" spans="1:21" ht="14.4" customHeight="1" x14ac:dyDescent="0.3">
      <c r="A222" s="756">
        <v>50</v>
      </c>
      <c r="B222" s="757" t="s">
        <v>1862</v>
      </c>
      <c r="C222" s="757" t="s">
        <v>1865</v>
      </c>
      <c r="D222" s="840" t="s">
        <v>3054</v>
      </c>
      <c r="E222" s="841" t="s">
        <v>1876</v>
      </c>
      <c r="F222" s="757" t="s">
        <v>1863</v>
      </c>
      <c r="G222" s="757" t="s">
        <v>1917</v>
      </c>
      <c r="H222" s="757" t="s">
        <v>595</v>
      </c>
      <c r="I222" s="757" t="s">
        <v>1608</v>
      </c>
      <c r="J222" s="757" t="s">
        <v>1605</v>
      </c>
      <c r="K222" s="757" t="s">
        <v>1609</v>
      </c>
      <c r="L222" s="758">
        <v>16.09</v>
      </c>
      <c r="M222" s="758">
        <v>16.09</v>
      </c>
      <c r="N222" s="757">
        <v>1</v>
      </c>
      <c r="O222" s="842">
        <v>0.5</v>
      </c>
      <c r="P222" s="758"/>
      <c r="Q222" s="775">
        <v>0</v>
      </c>
      <c r="R222" s="757"/>
      <c r="S222" s="775">
        <v>0</v>
      </c>
      <c r="T222" s="842"/>
      <c r="U222" s="798">
        <v>0</v>
      </c>
    </row>
    <row r="223" spans="1:21" ht="14.4" customHeight="1" x14ac:dyDescent="0.3">
      <c r="A223" s="756">
        <v>50</v>
      </c>
      <c r="B223" s="757" t="s">
        <v>1862</v>
      </c>
      <c r="C223" s="757" t="s">
        <v>1865</v>
      </c>
      <c r="D223" s="840" t="s">
        <v>3054</v>
      </c>
      <c r="E223" s="841" t="s">
        <v>1876</v>
      </c>
      <c r="F223" s="757" t="s">
        <v>1863</v>
      </c>
      <c r="G223" s="757" t="s">
        <v>1917</v>
      </c>
      <c r="H223" s="757" t="s">
        <v>595</v>
      </c>
      <c r="I223" s="757" t="s">
        <v>1610</v>
      </c>
      <c r="J223" s="757" t="s">
        <v>1605</v>
      </c>
      <c r="K223" s="757" t="s">
        <v>1611</v>
      </c>
      <c r="L223" s="758">
        <v>48.27</v>
      </c>
      <c r="M223" s="758">
        <v>241.35000000000002</v>
      </c>
      <c r="N223" s="757">
        <v>5</v>
      </c>
      <c r="O223" s="842">
        <v>2.5</v>
      </c>
      <c r="P223" s="758">
        <v>48.27</v>
      </c>
      <c r="Q223" s="775">
        <v>0.19999999999999998</v>
      </c>
      <c r="R223" s="757">
        <v>1</v>
      </c>
      <c r="S223" s="775">
        <v>0.2</v>
      </c>
      <c r="T223" s="842">
        <v>0.5</v>
      </c>
      <c r="U223" s="798">
        <v>0.2</v>
      </c>
    </row>
    <row r="224" spans="1:21" ht="14.4" customHeight="1" x14ac:dyDescent="0.3">
      <c r="A224" s="756">
        <v>50</v>
      </c>
      <c r="B224" s="757" t="s">
        <v>1862</v>
      </c>
      <c r="C224" s="757" t="s">
        <v>1865</v>
      </c>
      <c r="D224" s="840" t="s">
        <v>3054</v>
      </c>
      <c r="E224" s="841" t="s">
        <v>1876</v>
      </c>
      <c r="F224" s="757" t="s">
        <v>1863</v>
      </c>
      <c r="G224" s="757" t="s">
        <v>1917</v>
      </c>
      <c r="H224" s="757" t="s">
        <v>566</v>
      </c>
      <c r="I224" s="757" t="s">
        <v>2233</v>
      </c>
      <c r="J224" s="757" t="s">
        <v>2234</v>
      </c>
      <c r="K224" s="757" t="s">
        <v>2235</v>
      </c>
      <c r="L224" s="758">
        <v>48.27</v>
      </c>
      <c r="M224" s="758">
        <v>48.27</v>
      </c>
      <c r="N224" s="757">
        <v>1</v>
      </c>
      <c r="O224" s="842">
        <v>0.5</v>
      </c>
      <c r="P224" s="758"/>
      <c r="Q224" s="775">
        <v>0</v>
      </c>
      <c r="R224" s="757"/>
      <c r="S224" s="775">
        <v>0</v>
      </c>
      <c r="T224" s="842"/>
      <c r="U224" s="798">
        <v>0</v>
      </c>
    </row>
    <row r="225" spans="1:21" ht="14.4" customHeight="1" x14ac:dyDescent="0.3">
      <c r="A225" s="756">
        <v>50</v>
      </c>
      <c r="B225" s="757" t="s">
        <v>1862</v>
      </c>
      <c r="C225" s="757" t="s">
        <v>1865</v>
      </c>
      <c r="D225" s="840" t="s">
        <v>3054</v>
      </c>
      <c r="E225" s="841" t="s">
        <v>1876</v>
      </c>
      <c r="F225" s="757" t="s">
        <v>1863</v>
      </c>
      <c r="G225" s="757" t="s">
        <v>1999</v>
      </c>
      <c r="H225" s="757" t="s">
        <v>566</v>
      </c>
      <c r="I225" s="757" t="s">
        <v>2000</v>
      </c>
      <c r="J225" s="757" t="s">
        <v>2001</v>
      </c>
      <c r="K225" s="757" t="s">
        <v>2002</v>
      </c>
      <c r="L225" s="758">
        <v>1762.05</v>
      </c>
      <c r="M225" s="758">
        <v>1762.05</v>
      </c>
      <c r="N225" s="757">
        <v>1</v>
      </c>
      <c r="O225" s="842">
        <v>0.5</v>
      </c>
      <c r="P225" s="758"/>
      <c r="Q225" s="775">
        <v>0</v>
      </c>
      <c r="R225" s="757"/>
      <c r="S225" s="775">
        <v>0</v>
      </c>
      <c r="T225" s="842"/>
      <c r="U225" s="798">
        <v>0</v>
      </c>
    </row>
    <row r="226" spans="1:21" ht="14.4" customHeight="1" x14ac:dyDescent="0.3">
      <c r="A226" s="756">
        <v>50</v>
      </c>
      <c r="B226" s="757" t="s">
        <v>1862</v>
      </c>
      <c r="C226" s="757" t="s">
        <v>1865</v>
      </c>
      <c r="D226" s="840" t="s">
        <v>3054</v>
      </c>
      <c r="E226" s="841" t="s">
        <v>1876</v>
      </c>
      <c r="F226" s="757" t="s">
        <v>1863</v>
      </c>
      <c r="G226" s="757" t="s">
        <v>2236</v>
      </c>
      <c r="H226" s="757" t="s">
        <v>595</v>
      </c>
      <c r="I226" s="757" t="s">
        <v>2237</v>
      </c>
      <c r="J226" s="757" t="s">
        <v>2238</v>
      </c>
      <c r="K226" s="757" t="s">
        <v>1590</v>
      </c>
      <c r="L226" s="758">
        <v>93.18</v>
      </c>
      <c r="M226" s="758">
        <v>93.18</v>
      </c>
      <c r="N226" s="757">
        <v>1</v>
      </c>
      <c r="O226" s="842">
        <v>0.5</v>
      </c>
      <c r="P226" s="758"/>
      <c r="Q226" s="775">
        <v>0</v>
      </c>
      <c r="R226" s="757"/>
      <c r="S226" s="775">
        <v>0</v>
      </c>
      <c r="T226" s="842"/>
      <c r="U226" s="798">
        <v>0</v>
      </c>
    </row>
    <row r="227" spans="1:21" ht="14.4" customHeight="1" x14ac:dyDescent="0.3">
      <c r="A227" s="756">
        <v>50</v>
      </c>
      <c r="B227" s="757" t="s">
        <v>1862</v>
      </c>
      <c r="C227" s="757" t="s">
        <v>1865</v>
      </c>
      <c r="D227" s="840" t="s">
        <v>3054</v>
      </c>
      <c r="E227" s="841" t="s">
        <v>1876</v>
      </c>
      <c r="F227" s="757" t="s">
        <v>1863</v>
      </c>
      <c r="G227" s="757" t="s">
        <v>2236</v>
      </c>
      <c r="H227" s="757" t="s">
        <v>595</v>
      </c>
      <c r="I227" s="757" t="s">
        <v>2239</v>
      </c>
      <c r="J227" s="757" t="s">
        <v>2238</v>
      </c>
      <c r="K227" s="757" t="s">
        <v>2240</v>
      </c>
      <c r="L227" s="758">
        <v>543.36</v>
      </c>
      <c r="M227" s="758">
        <v>543.36</v>
      </c>
      <c r="N227" s="757">
        <v>1</v>
      </c>
      <c r="O227" s="842">
        <v>0.5</v>
      </c>
      <c r="P227" s="758"/>
      <c r="Q227" s="775">
        <v>0</v>
      </c>
      <c r="R227" s="757"/>
      <c r="S227" s="775">
        <v>0</v>
      </c>
      <c r="T227" s="842"/>
      <c r="U227" s="798">
        <v>0</v>
      </c>
    </row>
    <row r="228" spans="1:21" ht="14.4" customHeight="1" x14ac:dyDescent="0.3">
      <c r="A228" s="756">
        <v>50</v>
      </c>
      <c r="B228" s="757" t="s">
        <v>1862</v>
      </c>
      <c r="C228" s="757" t="s">
        <v>1865</v>
      </c>
      <c r="D228" s="840" t="s">
        <v>3054</v>
      </c>
      <c r="E228" s="841" t="s">
        <v>1876</v>
      </c>
      <c r="F228" s="757" t="s">
        <v>1863</v>
      </c>
      <c r="G228" s="757" t="s">
        <v>2236</v>
      </c>
      <c r="H228" s="757" t="s">
        <v>566</v>
      </c>
      <c r="I228" s="757" t="s">
        <v>2241</v>
      </c>
      <c r="J228" s="757" t="s">
        <v>2242</v>
      </c>
      <c r="K228" s="757" t="s">
        <v>1590</v>
      </c>
      <c r="L228" s="758">
        <v>117.73</v>
      </c>
      <c r="M228" s="758">
        <v>117.73</v>
      </c>
      <c r="N228" s="757">
        <v>1</v>
      </c>
      <c r="O228" s="842">
        <v>0.5</v>
      </c>
      <c r="P228" s="758"/>
      <c r="Q228" s="775">
        <v>0</v>
      </c>
      <c r="R228" s="757"/>
      <c r="S228" s="775">
        <v>0</v>
      </c>
      <c r="T228" s="842"/>
      <c r="U228" s="798">
        <v>0</v>
      </c>
    </row>
    <row r="229" spans="1:21" ht="14.4" customHeight="1" x14ac:dyDescent="0.3">
      <c r="A229" s="756">
        <v>50</v>
      </c>
      <c r="B229" s="757" t="s">
        <v>1862</v>
      </c>
      <c r="C229" s="757" t="s">
        <v>1865</v>
      </c>
      <c r="D229" s="840" t="s">
        <v>3054</v>
      </c>
      <c r="E229" s="841" t="s">
        <v>1876</v>
      </c>
      <c r="F229" s="757" t="s">
        <v>1863</v>
      </c>
      <c r="G229" s="757" t="s">
        <v>2003</v>
      </c>
      <c r="H229" s="757" t="s">
        <v>566</v>
      </c>
      <c r="I229" s="757" t="s">
        <v>2243</v>
      </c>
      <c r="J229" s="757" t="s">
        <v>979</v>
      </c>
      <c r="K229" s="757" t="s">
        <v>2244</v>
      </c>
      <c r="L229" s="758">
        <v>0</v>
      </c>
      <c r="M229" s="758">
        <v>0</v>
      </c>
      <c r="N229" s="757">
        <v>1</v>
      </c>
      <c r="O229" s="842">
        <v>0.5</v>
      </c>
      <c r="P229" s="758"/>
      <c r="Q229" s="775"/>
      <c r="R229" s="757"/>
      <c r="S229" s="775">
        <v>0</v>
      </c>
      <c r="T229" s="842"/>
      <c r="U229" s="798">
        <v>0</v>
      </c>
    </row>
    <row r="230" spans="1:21" ht="14.4" customHeight="1" x14ac:dyDescent="0.3">
      <c r="A230" s="756">
        <v>50</v>
      </c>
      <c r="B230" s="757" t="s">
        <v>1862</v>
      </c>
      <c r="C230" s="757" t="s">
        <v>1865</v>
      </c>
      <c r="D230" s="840" t="s">
        <v>3054</v>
      </c>
      <c r="E230" s="841" t="s">
        <v>1876</v>
      </c>
      <c r="F230" s="757" t="s">
        <v>1863</v>
      </c>
      <c r="G230" s="757" t="s">
        <v>2245</v>
      </c>
      <c r="H230" s="757" t="s">
        <v>566</v>
      </c>
      <c r="I230" s="757" t="s">
        <v>2246</v>
      </c>
      <c r="J230" s="757" t="s">
        <v>857</v>
      </c>
      <c r="K230" s="757" t="s">
        <v>642</v>
      </c>
      <c r="L230" s="758">
        <v>0</v>
      </c>
      <c r="M230" s="758">
        <v>0</v>
      </c>
      <c r="N230" s="757">
        <v>1</v>
      </c>
      <c r="O230" s="842">
        <v>1</v>
      </c>
      <c r="P230" s="758">
        <v>0</v>
      </c>
      <c r="Q230" s="775"/>
      <c r="R230" s="757">
        <v>1</v>
      </c>
      <c r="S230" s="775">
        <v>1</v>
      </c>
      <c r="T230" s="842">
        <v>1</v>
      </c>
      <c r="U230" s="798">
        <v>1</v>
      </c>
    </row>
    <row r="231" spans="1:21" ht="14.4" customHeight="1" x14ac:dyDescent="0.3">
      <c r="A231" s="756">
        <v>50</v>
      </c>
      <c r="B231" s="757" t="s">
        <v>1862</v>
      </c>
      <c r="C231" s="757" t="s">
        <v>1865</v>
      </c>
      <c r="D231" s="840" t="s">
        <v>3054</v>
      </c>
      <c r="E231" s="841" t="s">
        <v>1876</v>
      </c>
      <c r="F231" s="757" t="s">
        <v>1863</v>
      </c>
      <c r="G231" s="757" t="s">
        <v>2247</v>
      </c>
      <c r="H231" s="757" t="s">
        <v>566</v>
      </c>
      <c r="I231" s="757" t="s">
        <v>2248</v>
      </c>
      <c r="J231" s="757" t="s">
        <v>2249</v>
      </c>
      <c r="K231" s="757" t="s">
        <v>2250</v>
      </c>
      <c r="L231" s="758">
        <v>60.07</v>
      </c>
      <c r="M231" s="758">
        <v>60.07</v>
      </c>
      <c r="N231" s="757">
        <v>1</v>
      </c>
      <c r="O231" s="842">
        <v>0.5</v>
      </c>
      <c r="P231" s="758"/>
      <c r="Q231" s="775">
        <v>0</v>
      </c>
      <c r="R231" s="757"/>
      <c r="S231" s="775">
        <v>0</v>
      </c>
      <c r="T231" s="842"/>
      <c r="U231" s="798">
        <v>0</v>
      </c>
    </row>
    <row r="232" spans="1:21" ht="14.4" customHeight="1" x14ac:dyDescent="0.3">
      <c r="A232" s="756">
        <v>50</v>
      </c>
      <c r="B232" s="757" t="s">
        <v>1862</v>
      </c>
      <c r="C232" s="757" t="s">
        <v>1865</v>
      </c>
      <c r="D232" s="840" t="s">
        <v>3054</v>
      </c>
      <c r="E232" s="841" t="s">
        <v>1876</v>
      </c>
      <c r="F232" s="757" t="s">
        <v>1863</v>
      </c>
      <c r="G232" s="757" t="s">
        <v>1924</v>
      </c>
      <c r="H232" s="757" t="s">
        <v>566</v>
      </c>
      <c r="I232" s="757" t="s">
        <v>1925</v>
      </c>
      <c r="J232" s="757" t="s">
        <v>1043</v>
      </c>
      <c r="K232" s="757" t="s">
        <v>1926</v>
      </c>
      <c r="L232" s="758">
        <v>42.08</v>
      </c>
      <c r="M232" s="758">
        <v>210.39999999999998</v>
      </c>
      <c r="N232" s="757">
        <v>5</v>
      </c>
      <c r="O232" s="842">
        <v>2.5</v>
      </c>
      <c r="P232" s="758"/>
      <c r="Q232" s="775">
        <v>0</v>
      </c>
      <c r="R232" s="757"/>
      <c r="S232" s="775">
        <v>0</v>
      </c>
      <c r="T232" s="842"/>
      <c r="U232" s="798">
        <v>0</v>
      </c>
    </row>
    <row r="233" spans="1:21" ht="14.4" customHeight="1" x14ac:dyDescent="0.3">
      <c r="A233" s="756">
        <v>50</v>
      </c>
      <c r="B233" s="757" t="s">
        <v>1862</v>
      </c>
      <c r="C233" s="757" t="s">
        <v>1865</v>
      </c>
      <c r="D233" s="840" t="s">
        <v>3054</v>
      </c>
      <c r="E233" s="841" t="s">
        <v>1876</v>
      </c>
      <c r="F233" s="757" t="s">
        <v>1863</v>
      </c>
      <c r="G233" s="757" t="s">
        <v>2251</v>
      </c>
      <c r="H233" s="757" t="s">
        <v>566</v>
      </c>
      <c r="I233" s="757" t="s">
        <v>2252</v>
      </c>
      <c r="J233" s="757" t="s">
        <v>1157</v>
      </c>
      <c r="K233" s="757" t="s">
        <v>2253</v>
      </c>
      <c r="L233" s="758">
        <v>186.27</v>
      </c>
      <c r="M233" s="758">
        <v>186.27</v>
      </c>
      <c r="N233" s="757">
        <v>1</v>
      </c>
      <c r="O233" s="842">
        <v>0.5</v>
      </c>
      <c r="P233" s="758"/>
      <c r="Q233" s="775">
        <v>0</v>
      </c>
      <c r="R233" s="757"/>
      <c r="S233" s="775">
        <v>0</v>
      </c>
      <c r="T233" s="842"/>
      <c r="U233" s="798">
        <v>0</v>
      </c>
    </row>
    <row r="234" spans="1:21" ht="14.4" customHeight="1" x14ac:dyDescent="0.3">
      <c r="A234" s="756">
        <v>50</v>
      </c>
      <c r="B234" s="757" t="s">
        <v>1862</v>
      </c>
      <c r="C234" s="757" t="s">
        <v>1865</v>
      </c>
      <c r="D234" s="840" t="s">
        <v>3054</v>
      </c>
      <c r="E234" s="841" t="s">
        <v>1876</v>
      </c>
      <c r="F234" s="757" t="s">
        <v>1863</v>
      </c>
      <c r="G234" s="757" t="s">
        <v>2009</v>
      </c>
      <c r="H234" s="757" t="s">
        <v>566</v>
      </c>
      <c r="I234" s="757" t="s">
        <v>2254</v>
      </c>
      <c r="J234" s="757" t="s">
        <v>2255</v>
      </c>
      <c r="K234" s="757" t="s">
        <v>2256</v>
      </c>
      <c r="L234" s="758">
        <v>131.54</v>
      </c>
      <c r="M234" s="758">
        <v>131.54</v>
      </c>
      <c r="N234" s="757">
        <v>1</v>
      </c>
      <c r="O234" s="842">
        <v>0.5</v>
      </c>
      <c r="P234" s="758"/>
      <c r="Q234" s="775">
        <v>0</v>
      </c>
      <c r="R234" s="757"/>
      <c r="S234" s="775">
        <v>0</v>
      </c>
      <c r="T234" s="842"/>
      <c r="U234" s="798">
        <v>0</v>
      </c>
    </row>
    <row r="235" spans="1:21" ht="14.4" customHeight="1" x14ac:dyDescent="0.3">
      <c r="A235" s="756">
        <v>50</v>
      </c>
      <c r="B235" s="757" t="s">
        <v>1862</v>
      </c>
      <c r="C235" s="757" t="s">
        <v>1865</v>
      </c>
      <c r="D235" s="840" t="s">
        <v>3054</v>
      </c>
      <c r="E235" s="841" t="s">
        <v>1876</v>
      </c>
      <c r="F235" s="757" t="s">
        <v>1863</v>
      </c>
      <c r="G235" s="757" t="s">
        <v>2009</v>
      </c>
      <c r="H235" s="757" t="s">
        <v>566</v>
      </c>
      <c r="I235" s="757" t="s">
        <v>2257</v>
      </c>
      <c r="J235" s="757" t="s">
        <v>2258</v>
      </c>
      <c r="K235" s="757" t="s">
        <v>2259</v>
      </c>
      <c r="L235" s="758">
        <v>438.49</v>
      </c>
      <c r="M235" s="758">
        <v>438.49</v>
      </c>
      <c r="N235" s="757">
        <v>1</v>
      </c>
      <c r="O235" s="842">
        <v>1</v>
      </c>
      <c r="P235" s="758"/>
      <c r="Q235" s="775">
        <v>0</v>
      </c>
      <c r="R235" s="757"/>
      <c r="S235" s="775">
        <v>0</v>
      </c>
      <c r="T235" s="842"/>
      <c r="U235" s="798">
        <v>0</v>
      </c>
    </row>
    <row r="236" spans="1:21" ht="14.4" customHeight="1" x14ac:dyDescent="0.3">
      <c r="A236" s="756">
        <v>50</v>
      </c>
      <c r="B236" s="757" t="s">
        <v>1862</v>
      </c>
      <c r="C236" s="757" t="s">
        <v>1865</v>
      </c>
      <c r="D236" s="840" t="s">
        <v>3054</v>
      </c>
      <c r="E236" s="841" t="s">
        <v>1876</v>
      </c>
      <c r="F236" s="757" t="s">
        <v>1863</v>
      </c>
      <c r="G236" s="757" t="s">
        <v>2260</v>
      </c>
      <c r="H236" s="757" t="s">
        <v>566</v>
      </c>
      <c r="I236" s="757" t="s">
        <v>2261</v>
      </c>
      <c r="J236" s="757" t="s">
        <v>2262</v>
      </c>
      <c r="K236" s="757" t="s">
        <v>2263</v>
      </c>
      <c r="L236" s="758">
        <v>1514.87</v>
      </c>
      <c r="M236" s="758">
        <v>1514.87</v>
      </c>
      <c r="N236" s="757">
        <v>1</v>
      </c>
      <c r="O236" s="842">
        <v>1</v>
      </c>
      <c r="P236" s="758"/>
      <c r="Q236" s="775">
        <v>0</v>
      </c>
      <c r="R236" s="757"/>
      <c r="S236" s="775">
        <v>0</v>
      </c>
      <c r="T236" s="842"/>
      <c r="U236" s="798">
        <v>0</v>
      </c>
    </row>
    <row r="237" spans="1:21" ht="14.4" customHeight="1" x14ac:dyDescent="0.3">
      <c r="A237" s="756">
        <v>50</v>
      </c>
      <c r="B237" s="757" t="s">
        <v>1862</v>
      </c>
      <c r="C237" s="757" t="s">
        <v>1865</v>
      </c>
      <c r="D237" s="840" t="s">
        <v>3054</v>
      </c>
      <c r="E237" s="841" t="s">
        <v>1876</v>
      </c>
      <c r="F237" s="757" t="s">
        <v>1863</v>
      </c>
      <c r="G237" s="757" t="s">
        <v>1930</v>
      </c>
      <c r="H237" s="757" t="s">
        <v>566</v>
      </c>
      <c r="I237" s="757" t="s">
        <v>2264</v>
      </c>
      <c r="J237" s="757" t="s">
        <v>2265</v>
      </c>
      <c r="K237" s="757" t="s">
        <v>2266</v>
      </c>
      <c r="L237" s="758">
        <v>87.23</v>
      </c>
      <c r="M237" s="758">
        <v>87.23</v>
      </c>
      <c r="N237" s="757">
        <v>1</v>
      </c>
      <c r="O237" s="842">
        <v>0.5</v>
      </c>
      <c r="P237" s="758"/>
      <c r="Q237" s="775">
        <v>0</v>
      </c>
      <c r="R237" s="757"/>
      <c r="S237" s="775">
        <v>0</v>
      </c>
      <c r="T237" s="842"/>
      <c r="U237" s="798">
        <v>0</v>
      </c>
    </row>
    <row r="238" spans="1:21" ht="14.4" customHeight="1" x14ac:dyDescent="0.3">
      <c r="A238" s="756">
        <v>50</v>
      </c>
      <c r="B238" s="757" t="s">
        <v>1862</v>
      </c>
      <c r="C238" s="757" t="s">
        <v>1865</v>
      </c>
      <c r="D238" s="840" t="s">
        <v>3054</v>
      </c>
      <c r="E238" s="841" t="s">
        <v>1876</v>
      </c>
      <c r="F238" s="757" t="s">
        <v>1863</v>
      </c>
      <c r="G238" s="757" t="s">
        <v>1930</v>
      </c>
      <c r="H238" s="757" t="s">
        <v>566</v>
      </c>
      <c r="I238" s="757" t="s">
        <v>2267</v>
      </c>
      <c r="J238" s="757" t="s">
        <v>2268</v>
      </c>
      <c r="K238" s="757" t="s">
        <v>2266</v>
      </c>
      <c r="L238" s="758">
        <v>87.23</v>
      </c>
      <c r="M238" s="758">
        <v>87.23</v>
      </c>
      <c r="N238" s="757">
        <v>1</v>
      </c>
      <c r="O238" s="842">
        <v>0.5</v>
      </c>
      <c r="P238" s="758"/>
      <c r="Q238" s="775">
        <v>0</v>
      </c>
      <c r="R238" s="757"/>
      <c r="S238" s="775">
        <v>0</v>
      </c>
      <c r="T238" s="842"/>
      <c r="U238" s="798">
        <v>0</v>
      </c>
    </row>
    <row r="239" spans="1:21" ht="14.4" customHeight="1" x14ac:dyDescent="0.3">
      <c r="A239" s="756">
        <v>50</v>
      </c>
      <c r="B239" s="757" t="s">
        <v>1862</v>
      </c>
      <c r="C239" s="757" t="s">
        <v>1865</v>
      </c>
      <c r="D239" s="840" t="s">
        <v>3054</v>
      </c>
      <c r="E239" s="841" t="s">
        <v>1876</v>
      </c>
      <c r="F239" s="757" t="s">
        <v>1863</v>
      </c>
      <c r="G239" s="757" t="s">
        <v>2269</v>
      </c>
      <c r="H239" s="757" t="s">
        <v>566</v>
      </c>
      <c r="I239" s="757" t="s">
        <v>2270</v>
      </c>
      <c r="J239" s="757" t="s">
        <v>2271</v>
      </c>
      <c r="K239" s="757" t="s">
        <v>2272</v>
      </c>
      <c r="L239" s="758">
        <v>101.2</v>
      </c>
      <c r="M239" s="758">
        <v>101.2</v>
      </c>
      <c r="N239" s="757">
        <v>1</v>
      </c>
      <c r="O239" s="842">
        <v>0.5</v>
      </c>
      <c r="P239" s="758"/>
      <c r="Q239" s="775">
        <v>0</v>
      </c>
      <c r="R239" s="757"/>
      <c r="S239" s="775">
        <v>0</v>
      </c>
      <c r="T239" s="842"/>
      <c r="U239" s="798">
        <v>0</v>
      </c>
    </row>
    <row r="240" spans="1:21" ht="14.4" customHeight="1" x14ac:dyDescent="0.3">
      <c r="A240" s="756">
        <v>50</v>
      </c>
      <c r="B240" s="757" t="s">
        <v>1862</v>
      </c>
      <c r="C240" s="757" t="s">
        <v>1865</v>
      </c>
      <c r="D240" s="840" t="s">
        <v>3054</v>
      </c>
      <c r="E240" s="841" t="s">
        <v>1876</v>
      </c>
      <c r="F240" s="757" t="s">
        <v>1863</v>
      </c>
      <c r="G240" s="757" t="s">
        <v>2273</v>
      </c>
      <c r="H240" s="757" t="s">
        <v>566</v>
      </c>
      <c r="I240" s="757" t="s">
        <v>2274</v>
      </c>
      <c r="J240" s="757" t="s">
        <v>2275</v>
      </c>
      <c r="K240" s="757" t="s">
        <v>2276</v>
      </c>
      <c r="L240" s="758">
        <v>93.43</v>
      </c>
      <c r="M240" s="758">
        <v>280.29000000000002</v>
      </c>
      <c r="N240" s="757">
        <v>3</v>
      </c>
      <c r="O240" s="842">
        <v>1.5</v>
      </c>
      <c r="P240" s="758"/>
      <c r="Q240" s="775">
        <v>0</v>
      </c>
      <c r="R240" s="757"/>
      <c r="S240" s="775">
        <v>0</v>
      </c>
      <c r="T240" s="842"/>
      <c r="U240" s="798">
        <v>0</v>
      </c>
    </row>
    <row r="241" spans="1:21" ht="14.4" customHeight="1" x14ac:dyDescent="0.3">
      <c r="A241" s="756">
        <v>50</v>
      </c>
      <c r="B241" s="757" t="s">
        <v>1862</v>
      </c>
      <c r="C241" s="757" t="s">
        <v>1865</v>
      </c>
      <c r="D241" s="840" t="s">
        <v>3054</v>
      </c>
      <c r="E241" s="841" t="s">
        <v>1876</v>
      </c>
      <c r="F241" s="757" t="s">
        <v>1863</v>
      </c>
      <c r="G241" s="757" t="s">
        <v>2054</v>
      </c>
      <c r="H241" s="757" t="s">
        <v>566</v>
      </c>
      <c r="I241" s="757" t="s">
        <v>2277</v>
      </c>
      <c r="J241" s="757" t="s">
        <v>2056</v>
      </c>
      <c r="K241" s="757" t="s">
        <v>2278</v>
      </c>
      <c r="L241" s="758">
        <v>87.23</v>
      </c>
      <c r="M241" s="758">
        <v>87.23</v>
      </c>
      <c r="N241" s="757">
        <v>1</v>
      </c>
      <c r="O241" s="842">
        <v>0.5</v>
      </c>
      <c r="P241" s="758"/>
      <c r="Q241" s="775">
        <v>0</v>
      </c>
      <c r="R241" s="757"/>
      <c r="S241" s="775">
        <v>0</v>
      </c>
      <c r="T241" s="842"/>
      <c r="U241" s="798">
        <v>0</v>
      </c>
    </row>
    <row r="242" spans="1:21" ht="14.4" customHeight="1" x14ac:dyDescent="0.3">
      <c r="A242" s="756">
        <v>50</v>
      </c>
      <c r="B242" s="757" t="s">
        <v>1862</v>
      </c>
      <c r="C242" s="757" t="s">
        <v>1865</v>
      </c>
      <c r="D242" s="840" t="s">
        <v>3054</v>
      </c>
      <c r="E242" s="841" t="s">
        <v>1876</v>
      </c>
      <c r="F242" s="757" t="s">
        <v>1863</v>
      </c>
      <c r="G242" s="757" t="s">
        <v>1054</v>
      </c>
      <c r="H242" s="757" t="s">
        <v>595</v>
      </c>
      <c r="I242" s="757" t="s">
        <v>2279</v>
      </c>
      <c r="J242" s="757" t="s">
        <v>2280</v>
      </c>
      <c r="K242" s="757" t="s">
        <v>2281</v>
      </c>
      <c r="L242" s="758">
        <v>0</v>
      </c>
      <c r="M242" s="758">
        <v>0</v>
      </c>
      <c r="N242" s="757">
        <v>1</v>
      </c>
      <c r="O242" s="842">
        <v>0.5</v>
      </c>
      <c r="P242" s="758">
        <v>0</v>
      </c>
      <c r="Q242" s="775"/>
      <c r="R242" s="757">
        <v>1</v>
      </c>
      <c r="S242" s="775">
        <v>1</v>
      </c>
      <c r="T242" s="842">
        <v>0.5</v>
      </c>
      <c r="U242" s="798">
        <v>1</v>
      </c>
    </row>
    <row r="243" spans="1:21" ht="14.4" customHeight="1" x14ac:dyDescent="0.3">
      <c r="A243" s="756">
        <v>50</v>
      </c>
      <c r="B243" s="757" t="s">
        <v>1862</v>
      </c>
      <c r="C243" s="757" t="s">
        <v>1865</v>
      </c>
      <c r="D243" s="840" t="s">
        <v>3054</v>
      </c>
      <c r="E243" s="841" t="s">
        <v>1876</v>
      </c>
      <c r="F243" s="757" t="s">
        <v>1863</v>
      </c>
      <c r="G243" s="757" t="s">
        <v>1054</v>
      </c>
      <c r="H243" s="757" t="s">
        <v>595</v>
      </c>
      <c r="I243" s="757" t="s">
        <v>1934</v>
      </c>
      <c r="J243" s="757" t="s">
        <v>1550</v>
      </c>
      <c r="K243" s="757" t="s">
        <v>1935</v>
      </c>
      <c r="L243" s="758">
        <v>120.61</v>
      </c>
      <c r="M243" s="758">
        <v>603.04999999999995</v>
      </c>
      <c r="N243" s="757">
        <v>5</v>
      </c>
      <c r="O243" s="842">
        <v>3</v>
      </c>
      <c r="P243" s="758"/>
      <c r="Q243" s="775">
        <v>0</v>
      </c>
      <c r="R243" s="757"/>
      <c r="S243" s="775">
        <v>0</v>
      </c>
      <c r="T243" s="842"/>
      <c r="U243" s="798">
        <v>0</v>
      </c>
    </row>
    <row r="244" spans="1:21" ht="14.4" customHeight="1" x14ac:dyDescent="0.3">
      <c r="A244" s="756">
        <v>50</v>
      </c>
      <c r="B244" s="757" t="s">
        <v>1862</v>
      </c>
      <c r="C244" s="757" t="s">
        <v>1865</v>
      </c>
      <c r="D244" s="840" t="s">
        <v>3054</v>
      </c>
      <c r="E244" s="841" t="s">
        <v>1876</v>
      </c>
      <c r="F244" s="757" t="s">
        <v>1863</v>
      </c>
      <c r="G244" s="757" t="s">
        <v>1054</v>
      </c>
      <c r="H244" s="757" t="s">
        <v>595</v>
      </c>
      <c r="I244" s="757" t="s">
        <v>1549</v>
      </c>
      <c r="J244" s="757" t="s">
        <v>1550</v>
      </c>
      <c r="K244" s="757" t="s">
        <v>1551</v>
      </c>
      <c r="L244" s="758">
        <v>184.74</v>
      </c>
      <c r="M244" s="758">
        <v>923.7</v>
      </c>
      <c r="N244" s="757">
        <v>5</v>
      </c>
      <c r="O244" s="842">
        <v>3</v>
      </c>
      <c r="P244" s="758">
        <v>184.74</v>
      </c>
      <c r="Q244" s="775">
        <v>0.2</v>
      </c>
      <c r="R244" s="757">
        <v>1</v>
      </c>
      <c r="S244" s="775">
        <v>0.2</v>
      </c>
      <c r="T244" s="842">
        <v>0.5</v>
      </c>
      <c r="U244" s="798">
        <v>0.16666666666666666</v>
      </c>
    </row>
    <row r="245" spans="1:21" ht="14.4" customHeight="1" x14ac:dyDescent="0.3">
      <c r="A245" s="756">
        <v>50</v>
      </c>
      <c r="B245" s="757" t="s">
        <v>1862</v>
      </c>
      <c r="C245" s="757" t="s">
        <v>1865</v>
      </c>
      <c r="D245" s="840" t="s">
        <v>3054</v>
      </c>
      <c r="E245" s="841" t="s">
        <v>1876</v>
      </c>
      <c r="F245" s="757" t="s">
        <v>1863</v>
      </c>
      <c r="G245" s="757" t="s">
        <v>2282</v>
      </c>
      <c r="H245" s="757" t="s">
        <v>566</v>
      </c>
      <c r="I245" s="757" t="s">
        <v>2283</v>
      </c>
      <c r="J245" s="757" t="s">
        <v>2284</v>
      </c>
      <c r="K245" s="757" t="s">
        <v>2285</v>
      </c>
      <c r="L245" s="758">
        <v>0</v>
      </c>
      <c r="M245" s="758">
        <v>0</v>
      </c>
      <c r="N245" s="757">
        <v>1</v>
      </c>
      <c r="O245" s="842">
        <v>0.5</v>
      </c>
      <c r="P245" s="758"/>
      <c r="Q245" s="775"/>
      <c r="R245" s="757"/>
      <c r="S245" s="775">
        <v>0</v>
      </c>
      <c r="T245" s="842"/>
      <c r="U245" s="798">
        <v>0</v>
      </c>
    </row>
    <row r="246" spans="1:21" ht="14.4" customHeight="1" x14ac:dyDescent="0.3">
      <c r="A246" s="756">
        <v>50</v>
      </c>
      <c r="B246" s="757" t="s">
        <v>1862</v>
      </c>
      <c r="C246" s="757" t="s">
        <v>1865</v>
      </c>
      <c r="D246" s="840" t="s">
        <v>3054</v>
      </c>
      <c r="E246" s="841" t="s">
        <v>1876</v>
      </c>
      <c r="F246" s="757" t="s">
        <v>1863</v>
      </c>
      <c r="G246" s="757" t="s">
        <v>1936</v>
      </c>
      <c r="H246" s="757" t="s">
        <v>566</v>
      </c>
      <c r="I246" s="757" t="s">
        <v>1937</v>
      </c>
      <c r="J246" s="757" t="s">
        <v>764</v>
      </c>
      <c r="K246" s="757" t="s">
        <v>1938</v>
      </c>
      <c r="L246" s="758">
        <v>55.54</v>
      </c>
      <c r="M246" s="758">
        <v>111.08</v>
      </c>
      <c r="N246" s="757">
        <v>2</v>
      </c>
      <c r="O246" s="842">
        <v>1</v>
      </c>
      <c r="P246" s="758"/>
      <c r="Q246" s="775">
        <v>0</v>
      </c>
      <c r="R246" s="757"/>
      <c r="S246" s="775">
        <v>0</v>
      </c>
      <c r="T246" s="842"/>
      <c r="U246" s="798">
        <v>0</v>
      </c>
    </row>
    <row r="247" spans="1:21" ht="14.4" customHeight="1" x14ac:dyDescent="0.3">
      <c r="A247" s="756">
        <v>50</v>
      </c>
      <c r="B247" s="757" t="s">
        <v>1862</v>
      </c>
      <c r="C247" s="757" t="s">
        <v>1865</v>
      </c>
      <c r="D247" s="840" t="s">
        <v>3054</v>
      </c>
      <c r="E247" s="841" t="s">
        <v>1876</v>
      </c>
      <c r="F247" s="757" t="s">
        <v>1863</v>
      </c>
      <c r="G247" s="757" t="s">
        <v>1939</v>
      </c>
      <c r="H247" s="757" t="s">
        <v>566</v>
      </c>
      <c r="I247" s="757" t="s">
        <v>2286</v>
      </c>
      <c r="J247" s="757" t="s">
        <v>1941</v>
      </c>
      <c r="K247" s="757" t="s">
        <v>2287</v>
      </c>
      <c r="L247" s="758">
        <v>140.38</v>
      </c>
      <c r="M247" s="758">
        <v>140.38</v>
      </c>
      <c r="N247" s="757">
        <v>1</v>
      </c>
      <c r="O247" s="842">
        <v>0.5</v>
      </c>
      <c r="P247" s="758"/>
      <c r="Q247" s="775">
        <v>0</v>
      </c>
      <c r="R247" s="757"/>
      <c r="S247" s="775">
        <v>0</v>
      </c>
      <c r="T247" s="842"/>
      <c r="U247" s="798">
        <v>0</v>
      </c>
    </row>
    <row r="248" spans="1:21" ht="14.4" customHeight="1" x14ac:dyDescent="0.3">
      <c r="A248" s="756">
        <v>50</v>
      </c>
      <c r="B248" s="757" t="s">
        <v>1862</v>
      </c>
      <c r="C248" s="757" t="s">
        <v>1865</v>
      </c>
      <c r="D248" s="840" t="s">
        <v>3054</v>
      </c>
      <c r="E248" s="841" t="s">
        <v>1876</v>
      </c>
      <c r="F248" s="757" t="s">
        <v>1863</v>
      </c>
      <c r="G248" s="757" t="s">
        <v>1939</v>
      </c>
      <c r="H248" s="757" t="s">
        <v>566</v>
      </c>
      <c r="I248" s="757" t="s">
        <v>2012</v>
      </c>
      <c r="J248" s="757" t="s">
        <v>1941</v>
      </c>
      <c r="K248" s="757" t="s">
        <v>2013</v>
      </c>
      <c r="L248" s="758">
        <v>280.77</v>
      </c>
      <c r="M248" s="758">
        <v>280.77</v>
      </c>
      <c r="N248" s="757">
        <v>1</v>
      </c>
      <c r="O248" s="842">
        <v>0.5</v>
      </c>
      <c r="P248" s="758"/>
      <c r="Q248" s="775">
        <v>0</v>
      </c>
      <c r="R248" s="757"/>
      <c r="S248" s="775">
        <v>0</v>
      </c>
      <c r="T248" s="842"/>
      <c r="U248" s="798">
        <v>0</v>
      </c>
    </row>
    <row r="249" spans="1:21" ht="14.4" customHeight="1" x14ac:dyDescent="0.3">
      <c r="A249" s="756">
        <v>50</v>
      </c>
      <c r="B249" s="757" t="s">
        <v>1862</v>
      </c>
      <c r="C249" s="757" t="s">
        <v>1865</v>
      </c>
      <c r="D249" s="840" t="s">
        <v>3054</v>
      </c>
      <c r="E249" s="841" t="s">
        <v>1876</v>
      </c>
      <c r="F249" s="757" t="s">
        <v>1863</v>
      </c>
      <c r="G249" s="757" t="s">
        <v>2288</v>
      </c>
      <c r="H249" s="757" t="s">
        <v>566</v>
      </c>
      <c r="I249" s="757" t="s">
        <v>2289</v>
      </c>
      <c r="J249" s="757" t="s">
        <v>2290</v>
      </c>
      <c r="K249" s="757" t="s">
        <v>2291</v>
      </c>
      <c r="L249" s="758">
        <v>83.38</v>
      </c>
      <c r="M249" s="758">
        <v>83.38</v>
      </c>
      <c r="N249" s="757">
        <v>1</v>
      </c>
      <c r="O249" s="842">
        <v>0.5</v>
      </c>
      <c r="P249" s="758"/>
      <c r="Q249" s="775">
        <v>0</v>
      </c>
      <c r="R249" s="757"/>
      <c r="S249" s="775">
        <v>0</v>
      </c>
      <c r="T249" s="842"/>
      <c r="U249" s="798">
        <v>0</v>
      </c>
    </row>
    <row r="250" spans="1:21" ht="14.4" customHeight="1" x14ac:dyDescent="0.3">
      <c r="A250" s="756">
        <v>50</v>
      </c>
      <c r="B250" s="757" t="s">
        <v>1862</v>
      </c>
      <c r="C250" s="757" t="s">
        <v>1865</v>
      </c>
      <c r="D250" s="840" t="s">
        <v>3054</v>
      </c>
      <c r="E250" s="841" t="s">
        <v>1877</v>
      </c>
      <c r="F250" s="757" t="s">
        <v>1863</v>
      </c>
      <c r="G250" s="757" t="s">
        <v>2292</v>
      </c>
      <c r="H250" s="757" t="s">
        <v>566</v>
      </c>
      <c r="I250" s="757" t="s">
        <v>2293</v>
      </c>
      <c r="J250" s="757" t="s">
        <v>2294</v>
      </c>
      <c r="K250" s="757" t="s">
        <v>2295</v>
      </c>
      <c r="L250" s="758">
        <v>35.11</v>
      </c>
      <c r="M250" s="758">
        <v>35.11</v>
      </c>
      <c r="N250" s="757">
        <v>1</v>
      </c>
      <c r="O250" s="842">
        <v>1</v>
      </c>
      <c r="P250" s="758"/>
      <c r="Q250" s="775">
        <v>0</v>
      </c>
      <c r="R250" s="757"/>
      <c r="S250" s="775">
        <v>0</v>
      </c>
      <c r="T250" s="842"/>
      <c r="U250" s="798">
        <v>0</v>
      </c>
    </row>
    <row r="251" spans="1:21" ht="14.4" customHeight="1" x14ac:dyDescent="0.3">
      <c r="A251" s="756">
        <v>50</v>
      </c>
      <c r="B251" s="757" t="s">
        <v>1862</v>
      </c>
      <c r="C251" s="757" t="s">
        <v>1865</v>
      </c>
      <c r="D251" s="840" t="s">
        <v>3054</v>
      </c>
      <c r="E251" s="841" t="s">
        <v>1877</v>
      </c>
      <c r="F251" s="757" t="s">
        <v>1863</v>
      </c>
      <c r="G251" s="757" t="s">
        <v>1943</v>
      </c>
      <c r="H251" s="757" t="s">
        <v>566</v>
      </c>
      <c r="I251" s="757" t="s">
        <v>2296</v>
      </c>
      <c r="J251" s="757" t="s">
        <v>1945</v>
      </c>
      <c r="K251" s="757" t="s">
        <v>1710</v>
      </c>
      <c r="L251" s="758">
        <v>0</v>
      </c>
      <c r="M251" s="758">
        <v>0</v>
      </c>
      <c r="N251" s="757">
        <v>2</v>
      </c>
      <c r="O251" s="842">
        <v>1</v>
      </c>
      <c r="P251" s="758"/>
      <c r="Q251" s="775"/>
      <c r="R251" s="757"/>
      <c r="S251" s="775">
        <v>0</v>
      </c>
      <c r="T251" s="842"/>
      <c r="U251" s="798">
        <v>0</v>
      </c>
    </row>
    <row r="252" spans="1:21" ht="14.4" customHeight="1" x14ac:dyDescent="0.3">
      <c r="A252" s="756">
        <v>50</v>
      </c>
      <c r="B252" s="757" t="s">
        <v>1862</v>
      </c>
      <c r="C252" s="757" t="s">
        <v>1865</v>
      </c>
      <c r="D252" s="840" t="s">
        <v>3054</v>
      </c>
      <c r="E252" s="841" t="s">
        <v>1877</v>
      </c>
      <c r="F252" s="757" t="s">
        <v>1863</v>
      </c>
      <c r="G252" s="757" t="s">
        <v>1943</v>
      </c>
      <c r="H252" s="757" t="s">
        <v>566</v>
      </c>
      <c r="I252" s="757" t="s">
        <v>1707</v>
      </c>
      <c r="J252" s="757" t="s">
        <v>892</v>
      </c>
      <c r="K252" s="757" t="s">
        <v>1708</v>
      </c>
      <c r="L252" s="758">
        <v>65.28</v>
      </c>
      <c r="M252" s="758">
        <v>65.28</v>
      </c>
      <c r="N252" s="757">
        <v>1</v>
      </c>
      <c r="O252" s="842">
        <v>0.5</v>
      </c>
      <c r="P252" s="758"/>
      <c r="Q252" s="775">
        <v>0</v>
      </c>
      <c r="R252" s="757"/>
      <c r="S252" s="775">
        <v>0</v>
      </c>
      <c r="T252" s="842"/>
      <c r="U252" s="798">
        <v>0</v>
      </c>
    </row>
    <row r="253" spans="1:21" ht="14.4" customHeight="1" x14ac:dyDescent="0.3">
      <c r="A253" s="756">
        <v>50</v>
      </c>
      <c r="B253" s="757" t="s">
        <v>1862</v>
      </c>
      <c r="C253" s="757" t="s">
        <v>1865</v>
      </c>
      <c r="D253" s="840" t="s">
        <v>3054</v>
      </c>
      <c r="E253" s="841" t="s">
        <v>1877</v>
      </c>
      <c r="F253" s="757" t="s">
        <v>1863</v>
      </c>
      <c r="G253" s="757" t="s">
        <v>1943</v>
      </c>
      <c r="H253" s="757" t="s">
        <v>566</v>
      </c>
      <c r="I253" s="757" t="s">
        <v>1709</v>
      </c>
      <c r="J253" s="757" t="s">
        <v>890</v>
      </c>
      <c r="K253" s="757" t="s">
        <v>1710</v>
      </c>
      <c r="L253" s="758">
        <v>36.270000000000003</v>
      </c>
      <c r="M253" s="758">
        <v>36.270000000000003</v>
      </c>
      <c r="N253" s="757">
        <v>1</v>
      </c>
      <c r="O253" s="842">
        <v>0.5</v>
      </c>
      <c r="P253" s="758"/>
      <c r="Q253" s="775">
        <v>0</v>
      </c>
      <c r="R253" s="757"/>
      <c r="S253" s="775">
        <v>0</v>
      </c>
      <c r="T253" s="842"/>
      <c r="U253" s="798">
        <v>0</v>
      </c>
    </row>
    <row r="254" spans="1:21" ht="14.4" customHeight="1" x14ac:dyDescent="0.3">
      <c r="A254" s="756">
        <v>50</v>
      </c>
      <c r="B254" s="757" t="s">
        <v>1862</v>
      </c>
      <c r="C254" s="757" t="s">
        <v>1865</v>
      </c>
      <c r="D254" s="840" t="s">
        <v>3054</v>
      </c>
      <c r="E254" s="841" t="s">
        <v>1877</v>
      </c>
      <c r="F254" s="757" t="s">
        <v>1863</v>
      </c>
      <c r="G254" s="757" t="s">
        <v>2297</v>
      </c>
      <c r="H254" s="757" t="s">
        <v>595</v>
      </c>
      <c r="I254" s="757" t="s">
        <v>1737</v>
      </c>
      <c r="J254" s="757" t="s">
        <v>1738</v>
      </c>
      <c r="K254" s="757" t="s">
        <v>1739</v>
      </c>
      <c r="L254" s="758">
        <v>4.7</v>
      </c>
      <c r="M254" s="758">
        <v>4.7</v>
      </c>
      <c r="N254" s="757">
        <v>1</v>
      </c>
      <c r="O254" s="842">
        <v>0.5</v>
      </c>
      <c r="P254" s="758">
        <v>4.7</v>
      </c>
      <c r="Q254" s="775">
        <v>1</v>
      </c>
      <c r="R254" s="757">
        <v>1</v>
      </c>
      <c r="S254" s="775">
        <v>1</v>
      </c>
      <c r="T254" s="842">
        <v>0.5</v>
      </c>
      <c r="U254" s="798">
        <v>1</v>
      </c>
    </row>
    <row r="255" spans="1:21" ht="14.4" customHeight="1" x14ac:dyDescent="0.3">
      <c r="A255" s="756">
        <v>50</v>
      </c>
      <c r="B255" s="757" t="s">
        <v>1862</v>
      </c>
      <c r="C255" s="757" t="s">
        <v>1865</v>
      </c>
      <c r="D255" s="840" t="s">
        <v>3054</v>
      </c>
      <c r="E255" s="841" t="s">
        <v>1877</v>
      </c>
      <c r="F255" s="757" t="s">
        <v>1863</v>
      </c>
      <c r="G255" s="757" t="s">
        <v>1887</v>
      </c>
      <c r="H255" s="757" t="s">
        <v>595</v>
      </c>
      <c r="I255" s="757" t="s">
        <v>1580</v>
      </c>
      <c r="J255" s="757" t="s">
        <v>695</v>
      </c>
      <c r="K255" s="757" t="s">
        <v>1581</v>
      </c>
      <c r="L255" s="758">
        <v>72</v>
      </c>
      <c r="M255" s="758">
        <v>720</v>
      </c>
      <c r="N255" s="757">
        <v>10</v>
      </c>
      <c r="O255" s="842">
        <v>5.5</v>
      </c>
      <c r="P255" s="758">
        <v>144</v>
      </c>
      <c r="Q255" s="775">
        <v>0.2</v>
      </c>
      <c r="R255" s="757">
        <v>2</v>
      </c>
      <c r="S255" s="775">
        <v>0.2</v>
      </c>
      <c r="T255" s="842">
        <v>1</v>
      </c>
      <c r="U255" s="798">
        <v>0.18181818181818182</v>
      </c>
    </row>
    <row r="256" spans="1:21" ht="14.4" customHeight="1" x14ac:dyDescent="0.3">
      <c r="A256" s="756">
        <v>50</v>
      </c>
      <c r="B256" s="757" t="s">
        <v>1862</v>
      </c>
      <c r="C256" s="757" t="s">
        <v>1865</v>
      </c>
      <c r="D256" s="840" t="s">
        <v>3054</v>
      </c>
      <c r="E256" s="841" t="s">
        <v>1877</v>
      </c>
      <c r="F256" s="757" t="s">
        <v>1863</v>
      </c>
      <c r="G256" s="757" t="s">
        <v>1887</v>
      </c>
      <c r="H256" s="757" t="s">
        <v>566</v>
      </c>
      <c r="I256" s="757" t="s">
        <v>2298</v>
      </c>
      <c r="J256" s="757" t="s">
        <v>2299</v>
      </c>
      <c r="K256" s="757" t="s">
        <v>1581</v>
      </c>
      <c r="L256" s="758">
        <v>0</v>
      </c>
      <c r="M256" s="758">
        <v>0</v>
      </c>
      <c r="N256" s="757">
        <v>1</v>
      </c>
      <c r="O256" s="842">
        <v>0.5</v>
      </c>
      <c r="P256" s="758"/>
      <c r="Q256" s="775"/>
      <c r="R256" s="757"/>
      <c r="S256" s="775">
        <v>0</v>
      </c>
      <c r="T256" s="842"/>
      <c r="U256" s="798">
        <v>0</v>
      </c>
    </row>
    <row r="257" spans="1:21" ht="14.4" customHeight="1" x14ac:dyDescent="0.3">
      <c r="A257" s="756">
        <v>50</v>
      </c>
      <c r="B257" s="757" t="s">
        <v>1862</v>
      </c>
      <c r="C257" s="757" t="s">
        <v>1865</v>
      </c>
      <c r="D257" s="840" t="s">
        <v>3054</v>
      </c>
      <c r="E257" s="841" t="s">
        <v>1877</v>
      </c>
      <c r="F257" s="757" t="s">
        <v>1863</v>
      </c>
      <c r="G257" s="757" t="s">
        <v>1888</v>
      </c>
      <c r="H257" s="757" t="s">
        <v>566</v>
      </c>
      <c r="I257" s="757" t="s">
        <v>1889</v>
      </c>
      <c r="J257" s="757" t="s">
        <v>630</v>
      </c>
      <c r="K257" s="757" t="s">
        <v>1611</v>
      </c>
      <c r="L257" s="758">
        <v>31.09</v>
      </c>
      <c r="M257" s="758">
        <v>93.27</v>
      </c>
      <c r="N257" s="757">
        <v>3</v>
      </c>
      <c r="O257" s="842">
        <v>1.5</v>
      </c>
      <c r="P257" s="758">
        <v>31.09</v>
      </c>
      <c r="Q257" s="775">
        <v>0.33333333333333337</v>
      </c>
      <c r="R257" s="757">
        <v>1</v>
      </c>
      <c r="S257" s="775">
        <v>0.33333333333333331</v>
      </c>
      <c r="T257" s="842">
        <v>0.5</v>
      </c>
      <c r="U257" s="798">
        <v>0.33333333333333331</v>
      </c>
    </row>
    <row r="258" spans="1:21" ht="14.4" customHeight="1" x14ac:dyDescent="0.3">
      <c r="A258" s="756">
        <v>50</v>
      </c>
      <c r="B258" s="757" t="s">
        <v>1862</v>
      </c>
      <c r="C258" s="757" t="s">
        <v>1865</v>
      </c>
      <c r="D258" s="840" t="s">
        <v>3054</v>
      </c>
      <c r="E258" s="841" t="s">
        <v>1877</v>
      </c>
      <c r="F258" s="757" t="s">
        <v>1863</v>
      </c>
      <c r="G258" s="757" t="s">
        <v>2014</v>
      </c>
      <c r="H258" s="757" t="s">
        <v>595</v>
      </c>
      <c r="I258" s="757" t="s">
        <v>1662</v>
      </c>
      <c r="J258" s="757" t="s">
        <v>617</v>
      </c>
      <c r="K258" s="757" t="s">
        <v>1663</v>
      </c>
      <c r="L258" s="758">
        <v>154.36000000000001</v>
      </c>
      <c r="M258" s="758">
        <v>154.36000000000001</v>
      </c>
      <c r="N258" s="757">
        <v>1</v>
      </c>
      <c r="O258" s="842">
        <v>0.5</v>
      </c>
      <c r="P258" s="758"/>
      <c r="Q258" s="775">
        <v>0</v>
      </c>
      <c r="R258" s="757"/>
      <c r="S258" s="775">
        <v>0</v>
      </c>
      <c r="T258" s="842"/>
      <c r="U258" s="798">
        <v>0</v>
      </c>
    </row>
    <row r="259" spans="1:21" ht="14.4" customHeight="1" x14ac:dyDescent="0.3">
      <c r="A259" s="756">
        <v>50</v>
      </c>
      <c r="B259" s="757" t="s">
        <v>1862</v>
      </c>
      <c r="C259" s="757" t="s">
        <v>1865</v>
      </c>
      <c r="D259" s="840" t="s">
        <v>3054</v>
      </c>
      <c r="E259" s="841" t="s">
        <v>1877</v>
      </c>
      <c r="F259" s="757" t="s">
        <v>1863</v>
      </c>
      <c r="G259" s="757" t="s">
        <v>2014</v>
      </c>
      <c r="H259" s="757" t="s">
        <v>566</v>
      </c>
      <c r="I259" s="757" t="s">
        <v>2300</v>
      </c>
      <c r="J259" s="757" t="s">
        <v>2016</v>
      </c>
      <c r="K259" s="757" t="s">
        <v>1663</v>
      </c>
      <c r="L259" s="758">
        <v>154.36000000000001</v>
      </c>
      <c r="M259" s="758">
        <v>154.36000000000001</v>
      </c>
      <c r="N259" s="757">
        <v>1</v>
      </c>
      <c r="O259" s="842">
        <v>0.5</v>
      </c>
      <c r="P259" s="758"/>
      <c r="Q259" s="775">
        <v>0</v>
      </c>
      <c r="R259" s="757"/>
      <c r="S259" s="775">
        <v>0</v>
      </c>
      <c r="T259" s="842"/>
      <c r="U259" s="798">
        <v>0</v>
      </c>
    </row>
    <row r="260" spans="1:21" ht="14.4" customHeight="1" x14ac:dyDescent="0.3">
      <c r="A260" s="756">
        <v>50</v>
      </c>
      <c r="B260" s="757" t="s">
        <v>1862</v>
      </c>
      <c r="C260" s="757" t="s">
        <v>1865</v>
      </c>
      <c r="D260" s="840" t="s">
        <v>3054</v>
      </c>
      <c r="E260" s="841" t="s">
        <v>1877</v>
      </c>
      <c r="F260" s="757" t="s">
        <v>1863</v>
      </c>
      <c r="G260" s="757" t="s">
        <v>1948</v>
      </c>
      <c r="H260" s="757" t="s">
        <v>595</v>
      </c>
      <c r="I260" s="757" t="s">
        <v>1630</v>
      </c>
      <c r="J260" s="757" t="s">
        <v>1631</v>
      </c>
      <c r="K260" s="757" t="s">
        <v>1632</v>
      </c>
      <c r="L260" s="758">
        <v>278.64</v>
      </c>
      <c r="M260" s="758">
        <v>2507.7599999999998</v>
      </c>
      <c r="N260" s="757">
        <v>9</v>
      </c>
      <c r="O260" s="842">
        <v>4.5</v>
      </c>
      <c r="P260" s="758">
        <v>835.92</v>
      </c>
      <c r="Q260" s="775">
        <v>0.33333333333333337</v>
      </c>
      <c r="R260" s="757">
        <v>3</v>
      </c>
      <c r="S260" s="775">
        <v>0.33333333333333331</v>
      </c>
      <c r="T260" s="842">
        <v>1.5</v>
      </c>
      <c r="U260" s="798">
        <v>0.33333333333333331</v>
      </c>
    </row>
    <row r="261" spans="1:21" ht="14.4" customHeight="1" x14ac:dyDescent="0.3">
      <c r="A261" s="756">
        <v>50</v>
      </c>
      <c r="B261" s="757" t="s">
        <v>1862</v>
      </c>
      <c r="C261" s="757" t="s">
        <v>1865</v>
      </c>
      <c r="D261" s="840" t="s">
        <v>3054</v>
      </c>
      <c r="E261" s="841" t="s">
        <v>1877</v>
      </c>
      <c r="F261" s="757" t="s">
        <v>1863</v>
      </c>
      <c r="G261" s="757" t="s">
        <v>1948</v>
      </c>
      <c r="H261" s="757" t="s">
        <v>595</v>
      </c>
      <c r="I261" s="757" t="s">
        <v>1630</v>
      </c>
      <c r="J261" s="757" t="s">
        <v>1631</v>
      </c>
      <c r="K261" s="757" t="s">
        <v>1632</v>
      </c>
      <c r="L261" s="758">
        <v>220.53</v>
      </c>
      <c r="M261" s="758">
        <v>220.53</v>
      </c>
      <c r="N261" s="757">
        <v>1</v>
      </c>
      <c r="O261" s="842">
        <v>0.5</v>
      </c>
      <c r="P261" s="758"/>
      <c r="Q261" s="775">
        <v>0</v>
      </c>
      <c r="R261" s="757"/>
      <c r="S261" s="775">
        <v>0</v>
      </c>
      <c r="T261" s="842"/>
      <c r="U261" s="798">
        <v>0</v>
      </c>
    </row>
    <row r="262" spans="1:21" ht="14.4" customHeight="1" x14ac:dyDescent="0.3">
      <c r="A262" s="756">
        <v>50</v>
      </c>
      <c r="B262" s="757" t="s">
        <v>1862</v>
      </c>
      <c r="C262" s="757" t="s">
        <v>1865</v>
      </c>
      <c r="D262" s="840" t="s">
        <v>3054</v>
      </c>
      <c r="E262" s="841" t="s">
        <v>1877</v>
      </c>
      <c r="F262" s="757" t="s">
        <v>1863</v>
      </c>
      <c r="G262" s="757" t="s">
        <v>1948</v>
      </c>
      <c r="H262" s="757" t="s">
        <v>595</v>
      </c>
      <c r="I262" s="757" t="s">
        <v>2301</v>
      </c>
      <c r="J262" s="757" t="s">
        <v>2302</v>
      </c>
      <c r="K262" s="757" t="s">
        <v>2303</v>
      </c>
      <c r="L262" s="758">
        <v>143.35</v>
      </c>
      <c r="M262" s="758">
        <v>143.35</v>
      </c>
      <c r="N262" s="757">
        <v>1</v>
      </c>
      <c r="O262" s="842">
        <v>0.5</v>
      </c>
      <c r="P262" s="758"/>
      <c r="Q262" s="775">
        <v>0</v>
      </c>
      <c r="R262" s="757"/>
      <c r="S262" s="775">
        <v>0</v>
      </c>
      <c r="T262" s="842"/>
      <c r="U262" s="798">
        <v>0</v>
      </c>
    </row>
    <row r="263" spans="1:21" ht="14.4" customHeight="1" x14ac:dyDescent="0.3">
      <c r="A263" s="756">
        <v>50</v>
      </c>
      <c r="B263" s="757" t="s">
        <v>1862</v>
      </c>
      <c r="C263" s="757" t="s">
        <v>1865</v>
      </c>
      <c r="D263" s="840" t="s">
        <v>3054</v>
      </c>
      <c r="E263" s="841" t="s">
        <v>1877</v>
      </c>
      <c r="F263" s="757" t="s">
        <v>1863</v>
      </c>
      <c r="G263" s="757" t="s">
        <v>1948</v>
      </c>
      <c r="H263" s="757" t="s">
        <v>595</v>
      </c>
      <c r="I263" s="757" t="s">
        <v>1634</v>
      </c>
      <c r="J263" s="757" t="s">
        <v>1631</v>
      </c>
      <c r="K263" s="757" t="s">
        <v>1635</v>
      </c>
      <c r="L263" s="758">
        <v>117.73</v>
      </c>
      <c r="M263" s="758">
        <v>235.46</v>
      </c>
      <c r="N263" s="757">
        <v>2</v>
      </c>
      <c r="O263" s="842">
        <v>1.5</v>
      </c>
      <c r="P263" s="758">
        <v>117.73</v>
      </c>
      <c r="Q263" s="775">
        <v>0.5</v>
      </c>
      <c r="R263" s="757">
        <v>1</v>
      </c>
      <c r="S263" s="775">
        <v>0.5</v>
      </c>
      <c r="T263" s="842">
        <v>1</v>
      </c>
      <c r="U263" s="798">
        <v>0.66666666666666663</v>
      </c>
    </row>
    <row r="264" spans="1:21" ht="14.4" customHeight="1" x14ac:dyDescent="0.3">
      <c r="A264" s="756">
        <v>50</v>
      </c>
      <c r="B264" s="757" t="s">
        <v>1862</v>
      </c>
      <c r="C264" s="757" t="s">
        <v>1865</v>
      </c>
      <c r="D264" s="840" t="s">
        <v>3054</v>
      </c>
      <c r="E264" s="841" t="s">
        <v>1877</v>
      </c>
      <c r="F264" s="757" t="s">
        <v>1863</v>
      </c>
      <c r="G264" s="757" t="s">
        <v>1948</v>
      </c>
      <c r="H264" s="757" t="s">
        <v>595</v>
      </c>
      <c r="I264" s="757" t="s">
        <v>1638</v>
      </c>
      <c r="J264" s="757" t="s">
        <v>1631</v>
      </c>
      <c r="K264" s="757" t="s">
        <v>1639</v>
      </c>
      <c r="L264" s="758">
        <v>181.13</v>
      </c>
      <c r="M264" s="758">
        <v>1992.4299999999998</v>
      </c>
      <c r="N264" s="757">
        <v>11</v>
      </c>
      <c r="O264" s="842">
        <v>6</v>
      </c>
      <c r="P264" s="758">
        <v>543.39</v>
      </c>
      <c r="Q264" s="775">
        <v>0.27272727272727276</v>
      </c>
      <c r="R264" s="757">
        <v>3</v>
      </c>
      <c r="S264" s="775">
        <v>0.27272727272727271</v>
      </c>
      <c r="T264" s="842">
        <v>2</v>
      </c>
      <c r="U264" s="798">
        <v>0.33333333333333331</v>
      </c>
    </row>
    <row r="265" spans="1:21" ht="14.4" customHeight="1" x14ac:dyDescent="0.3">
      <c r="A265" s="756">
        <v>50</v>
      </c>
      <c r="B265" s="757" t="s">
        <v>1862</v>
      </c>
      <c r="C265" s="757" t="s">
        <v>1865</v>
      </c>
      <c r="D265" s="840" t="s">
        <v>3054</v>
      </c>
      <c r="E265" s="841" t="s">
        <v>1877</v>
      </c>
      <c r="F265" s="757" t="s">
        <v>1863</v>
      </c>
      <c r="G265" s="757" t="s">
        <v>1948</v>
      </c>
      <c r="H265" s="757" t="s">
        <v>595</v>
      </c>
      <c r="I265" s="757" t="s">
        <v>1638</v>
      </c>
      <c r="J265" s="757" t="s">
        <v>1631</v>
      </c>
      <c r="K265" s="757" t="s">
        <v>1639</v>
      </c>
      <c r="L265" s="758">
        <v>143.35</v>
      </c>
      <c r="M265" s="758">
        <v>143.35</v>
      </c>
      <c r="N265" s="757">
        <v>1</v>
      </c>
      <c r="O265" s="842">
        <v>0.5</v>
      </c>
      <c r="P265" s="758"/>
      <c r="Q265" s="775">
        <v>0</v>
      </c>
      <c r="R265" s="757"/>
      <c r="S265" s="775">
        <v>0</v>
      </c>
      <c r="T265" s="842"/>
      <c r="U265" s="798">
        <v>0</v>
      </c>
    </row>
    <row r="266" spans="1:21" ht="14.4" customHeight="1" x14ac:dyDescent="0.3">
      <c r="A266" s="756">
        <v>50</v>
      </c>
      <c r="B266" s="757" t="s">
        <v>1862</v>
      </c>
      <c r="C266" s="757" t="s">
        <v>1865</v>
      </c>
      <c r="D266" s="840" t="s">
        <v>3054</v>
      </c>
      <c r="E266" s="841" t="s">
        <v>1877</v>
      </c>
      <c r="F266" s="757" t="s">
        <v>1863</v>
      </c>
      <c r="G266" s="757" t="s">
        <v>1948</v>
      </c>
      <c r="H266" s="757" t="s">
        <v>566</v>
      </c>
      <c r="I266" s="757" t="s">
        <v>2304</v>
      </c>
      <c r="J266" s="757" t="s">
        <v>2305</v>
      </c>
      <c r="K266" s="757" t="s">
        <v>2306</v>
      </c>
      <c r="L266" s="758">
        <v>0</v>
      </c>
      <c r="M266" s="758">
        <v>0</v>
      </c>
      <c r="N266" s="757">
        <v>1</v>
      </c>
      <c r="O266" s="842">
        <v>0.5</v>
      </c>
      <c r="P266" s="758">
        <v>0</v>
      </c>
      <c r="Q266" s="775"/>
      <c r="R266" s="757">
        <v>1</v>
      </c>
      <c r="S266" s="775">
        <v>1</v>
      </c>
      <c r="T266" s="842">
        <v>0.5</v>
      </c>
      <c r="U266" s="798">
        <v>1</v>
      </c>
    </row>
    <row r="267" spans="1:21" ht="14.4" customHeight="1" x14ac:dyDescent="0.3">
      <c r="A267" s="756">
        <v>50</v>
      </c>
      <c r="B267" s="757" t="s">
        <v>1862</v>
      </c>
      <c r="C267" s="757" t="s">
        <v>1865</v>
      </c>
      <c r="D267" s="840" t="s">
        <v>3054</v>
      </c>
      <c r="E267" s="841" t="s">
        <v>1877</v>
      </c>
      <c r="F267" s="757" t="s">
        <v>1863</v>
      </c>
      <c r="G267" s="757" t="s">
        <v>2075</v>
      </c>
      <c r="H267" s="757" t="s">
        <v>595</v>
      </c>
      <c r="I267" s="757" t="s">
        <v>1583</v>
      </c>
      <c r="J267" s="757" t="s">
        <v>1584</v>
      </c>
      <c r="K267" s="757" t="s">
        <v>1585</v>
      </c>
      <c r="L267" s="758">
        <v>65.540000000000006</v>
      </c>
      <c r="M267" s="758">
        <v>196.62</v>
      </c>
      <c r="N267" s="757">
        <v>3</v>
      </c>
      <c r="O267" s="842">
        <v>1.5</v>
      </c>
      <c r="P267" s="758"/>
      <c r="Q267" s="775">
        <v>0</v>
      </c>
      <c r="R267" s="757"/>
      <c r="S267" s="775">
        <v>0</v>
      </c>
      <c r="T267" s="842"/>
      <c r="U267" s="798">
        <v>0</v>
      </c>
    </row>
    <row r="268" spans="1:21" ht="14.4" customHeight="1" x14ac:dyDescent="0.3">
      <c r="A268" s="756">
        <v>50</v>
      </c>
      <c r="B268" s="757" t="s">
        <v>1862</v>
      </c>
      <c r="C268" s="757" t="s">
        <v>1865</v>
      </c>
      <c r="D268" s="840" t="s">
        <v>3054</v>
      </c>
      <c r="E268" s="841" t="s">
        <v>1877</v>
      </c>
      <c r="F268" s="757" t="s">
        <v>1863</v>
      </c>
      <c r="G268" s="757" t="s">
        <v>1890</v>
      </c>
      <c r="H268" s="757" t="s">
        <v>566</v>
      </c>
      <c r="I268" s="757" t="s">
        <v>2076</v>
      </c>
      <c r="J268" s="757" t="s">
        <v>2077</v>
      </c>
      <c r="K268" s="757" t="s">
        <v>2078</v>
      </c>
      <c r="L268" s="758">
        <v>16.38</v>
      </c>
      <c r="M268" s="758">
        <v>32.76</v>
      </c>
      <c r="N268" s="757">
        <v>2</v>
      </c>
      <c r="O268" s="842">
        <v>1</v>
      </c>
      <c r="P268" s="758"/>
      <c r="Q268" s="775">
        <v>0</v>
      </c>
      <c r="R268" s="757"/>
      <c r="S268" s="775">
        <v>0</v>
      </c>
      <c r="T268" s="842"/>
      <c r="U268" s="798">
        <v>0</v>
      </c>
    </row>
    <row r="269" spans="1:21" ht="14.4" customHeight="1" x14ac:dyDescent="0.3">
      <c r="A269" s="756">
        <v>50</v>
      </c>
      <c r="B269" s="757" t="s">
        <v>1862</v>
      </c>
      <c r="C269" s="757" t="s">
        <v>1865</v>
      </c>
      <c r="D269" s="840" t="s">
        <v>3054</v>
      </c>
      <c r="E269" s="841" t="s">
        <v>1877</v>
      </c>
      <c r="F269" s="757" t="s">
        <v>1863</v>
      </c>
      <c r="G269" s="757" t="s">
        <v>1890</v>
      </c>
      <c r="H269" s="757" t="s">
        <v>595</v>
      </c>
      <c r="I269" s="757" t="s">
        <v>1587</v>
      </c>
      <c r="J269" s="757" t="s">
        <v>958</v>
      </c>
      <c r="K269" s="757" t="s">
        <v>1588</v>
      </c>
      <c r="L269" s="758">
        <v>35.11</v>
      </c>
      <c r="M269" s="758">
        <v>456.43000000000006</v>
      </c>
      <c r="N269" s="757">
        <v>13</v>
      </c>
      <c r="O269" s="842">
        <v>7</v>
      </c>
      <c r="P269" s="758">
        <v>175.55</v>
      </c>
      <c r="Q269" s="775">
        <v>0.38461538461538458</v>
      </c>
      <c r="R269" s="757">
        <v>5</v>
      </c>
      <c r="S269" s="775">
        <v>0.38461538461538464</v>
      </c>
      <c r="T269" s="842">
        <v>2.5</v>
      </c>
      <c r="U269" s="798">
        <v>0.35714285714285715</v>
      </c>
    </row>
    <row r="270" spans="1:21" ht="14.4" customHeight="1" x14ac:dyDescent="0.3">
      <c r="A270" s="756">
        <v>50</v>
      </c>
      <c r="B270" s="757" t="s">
        <v>1862</v>
      </c>
      <c r="C270" s="757" t="s">
        <v>1865</v>
      </c>
      <c r="D270" s="840" t="s">
        <v>3054</v>
      </c>
      <c r="E270" s="841" t="s">
        <v>1877</v>
      </c>
      <c r="F270" s="757" t="s">
        <v>1863</v>
      </c>
      <c r="G270" s="757" t="s">
        <v>2307</v>
      </c>
      <c r="H270" s="757" t="s">
        <v>566</v>
      </c>
      <c r="I270" s="757" t="s">
        <v>2308</v>
      </c>
      <c r="J270" s="757" t="s">
        <v>2309</v>
      </c>
      <c r="K270" s="757" t="s">
        <v>2310</v>
      </c>
      <c r="L270" s="758">
        <v>303.82</v>
      </c>
      <c r="M270" s="758">
        <v>303.82</v>
      </c>
      <c r="N270" s="757">
        <v>1</v>
      </c>
      <c r="O270" s="842">
        <v>0.5</v>
      </c>
      <c r="P270" s="758">
        <v>303.82</v>
      </c>
      <c r="Q270" s="775">
        <v>1</v>
      </c>
      <c r="R270" s="757">
        <v>1</v>
      </c>
      <c r="S270" s="775">
        <v>1</v>
      </c>
      <c r="T270" s="842">
        <v>0.5</v>
      </c>
      <c r="U270" s="798">
        <v>1</v>
      </c>
    </row>
    <row r="271" spans="1:21" ht="14.4" customHeight="1" x14ac:dyDescent="0.3">
      <c r="A271" s="756">
        <v>50</v>
      </c>
      <c r="B271" s="757" t="s">
        <v>1862</v>
      </c>
      <c r="C271" s="757" t="s">
        <v>1865</v>
      </c>
      <c r="D271" s="840" t="s">
        <v>3054</v>
      </c>
      <c r="E271" s="841" t="s">
        <v>1877</v>
      </c>
      <c r="F271" s="757" t="s">
        <v>1863</v>
      </c>
      <c r="G271" s="757" t="s">
        <v>2311</v>
      </c>
      <c r="H271" s="757" t="s">
        <v>566</v>
      </c>
      <c r="I271" s="757" t="s">
        <v>2312</v>
      </c>
      <c r="J271" s="757" t="s">
        <v>2313</v>
      </c>
      <c r="K271" s="757" t="s">
        <v>2314</v>
      </c>
      <c r="L271" s="758">
        <v>141.76</v>
      </c>
      <c r="M271" s="758">
        <v>141.76</v>
      </c>
      <c r="N271" s="757">
        <v>1</v>
      </c>
      <c r="O271" s="842">
        <v>1</v>
      </c>
      <c r="P271" s="758">
        <v>141.76</v>
      </c>
      <c r="Q271" s="775">
        <v>1</v>
      </c>
      <c r="R271" s="757">
        <v>1</v>
      </c>
      <c r="S271" s="775">
        <v>1</v>
      </c>
      <c r="T271" s="842">
        <v>1</v>
      </c>
      <c r="U271" s="798">
        <v>1</v>
      </c>
    </row>
    <row r="272" spans="1:21" ht="14.4" customHeight="1" x14ac:dyDescent="0.3">
      <c r="A272" s="756">
        <v>50</v>
      </c>
      <c r="B272" s="757" t="s">
        <v>1862</v>
      </c>
      <c r="C272" s="757" t="s">
        <v>1865</v>
      </c>
      <c r="D272" s="840" t="s">
        <v>3054</v>
      </c>
      <c r="E272" s="841" t="s">
        <v>1877</v>
      </c>
      <c r="F272" s="757" t="s">
        <v>1863</v>
      </c>
      <c r="G272" s="757" t="s">
        <v>2315</v>
      </c>
      <c r="H272" s="757" t="s">
        <v>566</v>
      </c>
      <c r="I272" s="757" t="s">
        <v>2316</v>
      </c>
      <c r="J272" s="757" t="s">
        <v>1110</v>
      </c>
      <c r="K272" s="757" t="s">
        <v>2317</v>
      </c>
      <c r="L272" s="758">
        <v>78.33</v>
      </c>
      <c r="M272" s="758">
        <v>78.33</v>
      </c>
      <c r="N272" s="757">
        <v>1</v>
      </c>
      <c r="O272" s="842">
        <v>1</v>
      </c>
      <c r="P272" s="758"/>
      <c r="Q272" s="775">
        <v>0</v>
      </c>
      <c r="R272" s="757"/>
      <c r="S272" s="775">
        <v>0</v>
      </c>
      <c r="T272" s="842"/>
      <c r="U272" s="798">
        <v>0</v>
      </c>
    </row>
    <row r="273" spans="1:21" ht="14.4" customHeight="1" x14ac:dyDescent="0.3">
      <c r="A273" s="756">
        <v>50</v>
      </c>
      <c r="B273" s="757" t="s">
        <v>1862</v>
      </c>
      <c r="C273" s="757" t="s">
        <v>1865</v>
      </c>
      <c r="D273" s="840" t="s">
        <v>3054</v>
      </c>
      <c r="E273" s="841" t="s">
        <v>1877</v>
      </c>
      <c r="F273" s="757" t="s">
        <v>1863</v>
      </c>
      <c r="G273" s="757" t="s">
        <v>2318</v>
      </c>
      <c r="H273" s="757" t="s">
        <v>595</v>
      </c>
      <c r="I273" s="757" t="s">
        <v>2319</v>
      </c>
      <c r="J273" s="757" t="s">
        <v>679</v>
      </c>
      <c r="K273" s="757" t="s">
        <v>1635</v>
      </c>
      <c r="L273" s="758">
        <v>85.16</v>
      </c>
      <c r="M273" s="758">
        <v>85.16</v>
      </c>
      <c r="N273" s="757">
        <v>1</v>
      </c>
      <c r="O273" s="842">
        <v>0.5</v>
      </c>
      <c r="P273" s="758"/>
      <c r="Q273" s="775">
        <v>0</v>
      </c>
      <c r="R273" s="757"/>
      <c r="S273" s="775">
        <v>0</v>
      </c>
      <c r="T273" s="842"/>
      <c r="U273" s="798">
        <v>0</v>
      </c>
    </row>
    <row r="274" spans="1:21" ht="14.4" customHeight="1" x14ac:dyDescent="0.3">
      <c r="A274" s="756">
        <v>50</v>
      </c>
      <c r="B274" s="757" t="s">
        <v>1862</v>
      </c>
      <c r="C274" s="757" t="s">
        <v>1865</v>
      </c>
      <c r="D274" s="840" t="s">
        <v>3054</v>
      </c>
      <c r="E274" s="841" t="s">
        <v>1877</v>
      </c>
      <c r="F274" s="757" t="s">
        <v>1863</v>
      </c>
      <c r="G274" s="757" t="s">
        <v>2318</v>
      </c>
      <c r="H274" s="757" t="s">
        <v>566</v>
      </c>
      <c r="I274" s="757" t="s">
        <v>2320</v>
      </c>
      <c r="J274" s="757" t="s">
        <v>2321</v>
      </c>
      <c r="K274" s="757" t="s">
        <v>1635</v>
      </c>
      <c r="L274" s="758">
        <v>85.16</v>
      </c>
      <c r="M274" s="758">
        <v>85.16</v>
      </c>
      <c r="N274" s="757">
        <v>1</v>
      </c>
      <c r="O274" s="842">
        <v>0.5</v>
      </c>
      <c r="P274" s="758"/>
      <c r="Q274" s="775">
        <v>0</v>
      </c>
      <c r="R274" s="757"/>
      <c r="S274" s="775">
        <v>0</v>
      </c>
      <c r="T274" s="842"/>
      <c r="U274" s="798">
        <v>0</v>
      </c>
    </row>
    <row r="275" spans="1:21" ht="14.4" customHeight="1" x14ac:dyDescent="0.3">
      <c r="A275" s="756">
        <v>50</v>
      </c>
      <c r="B275" s="757" t="s">
        <v>1862</v>
      </c>
      <c r="C275" s="757" t="s">
        <v>1865</v>
      </c>
      <c r="D275" s="840" t="s">
        <v>3054</v>
      </c>
      <c r="E275" s="841" t="s">
        <v>1877</v>
      </c>
      <c r="F275" s="757" t="s">
        <v>1863</v>
      </c>
      <c r="G275" s="757" t="s">
        <v>2322</v>
      </c>
      <c r="H275" s="757" t="s">
        <v>566</v>
      </c>
      <c r="I275" s="757" t="s">
        <v>2323</v>
      </c>
      <c r="J275" s="757" t="s">
        <v>706</v>
      </c>
      <c r="K275" s="757" t="s">
        <v>2324</v>
      </c>
      <c r="L275" s="758">
        <v>45.56</v>
      </c>
      <c r="M275" s="758">
        <v>45.56</v>
      </c>
      <c r="N275" s="757">
        <v>1</v>
      </c>
      <c r="O275" s="842">
        <v>0.5</v>
      </c>
      <c r="P275" s="758"/>
      <c r="Q275" s="775">
        <v>0</v>
      </c>
      <c r="R275" s="757"/>
      <c r="S275" s="775">
        <v>0</v>
      </c>
      <c r="T275" s="842"/>
      <c r="U275" s="798">
        <v>0</v>
      </c>
    </row>
    <row r="276" spans="1:21" ht="14.4" customHeight="1" x14ac:dyDescent="0.3">
      <c r="A276" s="756">
        <v>50</v>
      </c>
      <c r="B276" s="757" t="s">
        <v>1862</v>
      </c>
      <c r="C276" s="757" t="s">
        <v>1865</v>
      </c>
      <c r="D276" s="840" t="s">
        <v>3054</v>
      </c>
      <c r="E276" s="841" t="s">
        <v>1877</v>
      </c>
      <c r="F276" s="757" t="s">
        <v>1863</v>
      </c>
      <c r="G276" s="757" t="s">
        <v>2098</v>
      </c>
      <c r="H276" s="757" t="s">
        <v>566</v>
      </c>
      <c r="I276" s="757" t="s">
        <v>2099</v>
      </c>
      <c r="J276" s="757" t="s">
        <v>747</v>
      </c>
      <c r="K276" s="757" t="s">
        <v>2100</v>
      </c>
      <c r="L276" s="758">
        <v>159.16999999999999</v>
      </c>
      <c r="M276" s="758">
        <v>159.16999999999999</v>
      </c>
      <c r="N276" s="757">
        <v>1</v>
      </c>
      <c r="O276" s="842">
        <v>0.5</v>
      </c>
      <c r="P276" s="758">
        <v>159.16999999999999</v>
      </c>
      <c r="Q276" s="775">
        <v>1</v>
      </c>
      <c r="R276" s="757">
        <v>1</v>
      </c>
      <c r="S276" s="775">
        <v>1</v>
      </c>
      <c r="T276" s="842">
        <v>0.5</v>
      </c>
      <c r="U276" s="798">
        <v>1</v>
      </c>
    </row>
    <row r="277" spans="1:21" ht="14.4" customHeight="1" x14ac:dyDescent="0.3">
      <c r="A277" s="756">
        <v>50</v>
      </c>
      <c r="B277" s="757" t="s">
        <v>1862</v>
      </c>
      <c r="C277" s="757" t="s">
        <v>1865</v>
      </c>
      <c r="D277" s="840" t="s">
        <v>3054</v>
      </c>
      <c r="E277" s="841" t="s">
        <v>1877</v>
      </c>
      <c r="F277" s="757" t="s">
        <v>1863</v>
      </c>
      <c r="G277" s="757" t="s">
        <v>2105</v>
      </c>
      <c r="H277" s="757" t="s">
        <v>566</v>
      </c>
      <c r="I277" s="757" t="s">
        <v>2106</v>
      </c>
      <c r="J277" s="757" t="s">
        <v>2107</v>
      </c>
      <c r="K277" s="757" t="s">
        <v>2108</v>
      </c>
      <c r="L277" s="758">
        <v>1065.51</v>
      </c>
      <c r="M277" s="758">
        <v>1065.51</v>
      </c>
      <c r="N277" s="757">
        <v>1</v>
      </c>
      <c r="O277" s="842">
        <v>1</v>
      </c>
      <c r="P277" s="758"/>
      <c r="Q277" s="775">
        <v>0</v>
      </c>
      <c r="R277" s="757"/>
      <c r="S277" s="775">
        <v>0</v>
      </c>
      <c r="T277" s="842"/>
      <c r="U277" s="798">
        <v>0</v>
      </c>
    </row>
    <row r="278" spans="1:21" ht="14.4" customHeight="1" x14ac:dyDescent="0.3">
      <c r="A278" s="756">
        <v>50</v>
      </c>
      <c r="B278" s="757" t="s">
        <v>1862</v>
      </c>
      <c r="C278" s="757" t="s">
        <v>1865</v>
      </c>
      <c r="D278" s="840" t="s">
        <v>3054</v>
      </c>
      <c r="E278" s="841" t="s">
        <v>1877</v>
      </c>
      <c r="F278" s="757" t="s">
        <v>1863</v>
      </c>
      <c r="G278" s="757" t="s">
        <v>2325</v>
      </c>
      <c r="H278" s="757" t="s">
        <v>566</v>
      </c>
      <c r="I278" s="757" t="s">
        <v>2326</v>
      </c>
      <c r="J278" s="757" t="s">
        <v>2327</v>
      </c>
      <c r="K278" s="757" t="s">
        <v>2328</v>
      </c>
      <c r="L278" s="758">
        <v>0</v>
      </c>
      <c r="M278" s="758">
        <v>0</v>
      </c>
      <c r="N278" s="757">
        <v>1</v>
      </c>
      <c r="O278" s="842">
        <v>0.5</v>
      </c>
      <c r="P278" s="758"/>
      <c r="Q278" s="775"/>
      <c r="R278" s="757"/>
      <c r="S278" s="775">
        <v>0</v>
      </c>
      <c r="T278" s="842"/>
      <c r="U278" s="798">
        <v>0</v>
      </c>
    </row>
    <row r="279" spans="1:21" ht="14.4" customHeight="1" x14ac:dyDescent="0.3">
      <c r="A279" s="756">
        <v>50</v>
      </c>
      <c r="B279" s="757" t="s">
        <v>1862</v>
      </c>
      <c r="C279" s="757" t="s">
        <v>1865</v>
      </c>
      <c r="D279" s="840" t="s">
        <v>3054</v>
      </c>
      <c r="E279" s="841" t="s">
        <v>1877</v>
      </c>
      <c r="F279" s="757" t="s">
        <v>1863</v>
      </c>
      <c r="G279" s="757" t="s">
        <v>1891</v>
      </c>
      <c r="H279" s="757" t="s">
        <v>566</v>
      </c>
      <c r="I279" s="757" t="s">
        <v>2329</v>
      </c>
      <c r="J279" s="757" t="s">
        <v>782</v>
      </c>
      <c r="K279" s="757" t="s">
        <v>2330</v>
      </c>
      <c r="L279" s="758">
        <v>0</v>
      </c>
      <c r="M279" s="758">
        <v>0</v>
      </c>
      <c r="N279" s="757">
        <v>6</v>
      </c>
      <c r="O279" s="842">
        <v>3</v>
      </c>
      <c r="P279" s="758">
        <v>0</v>
      </c>
      <c r="Q279" s="775"/>
      <c r="R279" s="757">
        <v>1</v>
      </c>
      <c r="S279" s="775">
        <v>0.16666666666666666</v>
      </c>
      <c r="T279" s="842">
        <v>0.5</v>
      </c>
      <c r="U279" s="798">
        <v>0.16666666666666666</v>
      </c>
    </row>
    <row r="280" spans="1:21" ht="14.4" customHeight="1" x14ac:dyDescent="0.3">
      <c r="A280" s="756">
        <v>50</v>
      </c>
      <c r="B280" s="757" t="s">
        <v>1862</v>
      </c>
      <c r="C280" s="757" t="s">
        <v>1865</v>
      </c>
      <c r="D280" s="840" t="s">
        <v>3054</v>
      </c>
      <c r="E280" s="841" t="s">
        <v>1877</v>
      </c>
      <c r="F280" s="757" t="s">
        <v>1863</v>
      </c>
      <c r="G280" s="757" t="s">
        <v>1891</v>
      </c>
      <c r="H280" s="757" t="s">
        <v>566</v>
      </c>
      <c r="I280" s="757" t="s">
        <v>1892</v>
      </c>
      <c r="J280" s="757" t="s">
        <v>782</v>
      </c>
      <c r="K280" s="757" t="s">
        <v>1893</v>
      </c>
      <c r="L280" s="758">
        <v>42.51</v>
      </c>
      <c r="M280" s="758">
        <v>85.02</v>
      </c>
      <c r="N280" s="757">
        <v>2</v>
      </c>
      <c r="O280" s="842">
        <v>1.5</v>
      </c>
      <c r="P280" s="758"/>
      <c r="Q280" s="775">
        <v>0</v>
      </c>
      <c r="R280" s="757"/>
      <c r="S280" s="775">
        <v>0</v>
      </c>
      <c r="T280" s="842"/>
      <c r="U280" s="798">
        <v>0</v>
      </c>
    </row>
    <row r="281" spans="1:21" ht="14.4" customHeight="1" x14ac:dyDescent="0.3">
      <c r="A281" s="756">
        <v>50</v>
      </c>
      <c r="B281" s="757" t="s">
        <v>1862</v>
      </c>
      <c r="C281" s="757" t="s">
        <v>1865</v>
      </c>
      <c r="D281" s="840" t="s">
        <v>3054</v>
      </c>
      <c r="E281" s="841" t="s">
        <v>1877</v>
      </c>
      <c r="F281" s="757" t="s">
        <v>1863</v>
      </c>
      <c r="G281" s="757" t="s">
        <v>2122</v>
      </c>
      <c r="H281" s="757" t="s">
        <v>566</v>
      </c>
      <c r="I281" s="757" t="s">
        <v>2123</v>
      </c>
      <c r="J281" s="757" t="s">
        <v>2124</v>
      </c>
      <c r="K281" s="757" t="s">
        <v>1547</v>
      </c>
      <c r="L281" s="758">
        <v>46.25</v>
      </c>
      <c r="M281" s="758">
        <v>46.25</v>
      </c>
      <c r="N281" s="757">
        <v>1</v>
      </c>
      <c r="O281" s="842">
        <v>0.5</v>
      </c>
      <c r="P281" s="758"/>
      <c r="Q281" s="775">
        <v>0</v>
      </c>
      <c r="R281" s="757"/>
      <c r="S281" s="775">
        <v>0</v>
      </c>
      <c r="T281" s="842"/>
      <c r="U281" s="798">
        <v>0</v>
      </c>
    </row>
    <row r="282" spans="1:21" ht="14.4" customHeight="1" x14ac:dyDescent="0.3">
      <c r="A282" s="756">
        <v>50</v>
      </c>
      <c r="B282" s="757" t="s">
        <v>1862</v>
      </c>
      <c r="C282" s="757" t="s">
        <v>1865</v>
      </c>
      <c r="D282" s="840" t="s">
        <v>3054</v>
      </c>
      <c r="E282" s="841" t="s">
        <v>1877</v>
      </c>
      <c r="F282" s="757" t="s">
        <v>1863</v>
      </c>
      <c r="G282" s="757" t="s">
        <v>1953</v>
      </c>
      <c r="H282" s="757" t="s">
        <v>566</v>
      </c>
      <c r="I282" s="757" t="s">
        <v>2331</v>
      </c>
      <c r="J282" s="757" t="s">
        <v>2332</v>
      </c>
      <c r="K282" s="757" t="s">
        <v>2333</v>
      </c>
      <c r="L282" s="758">
        <v>84.39</v>
      </c>
      <c r="M282" s="758">
        <v>168.78</v>
      </c>
      <c r="N282" s="757">
        <v>2</v>
      </c>
      <c r="O282" s="842">
        <v>1</v>
      </c>
      <c r="P282" s="758">
        <v>84.39</v>
      </c>
      <c r="Q282" s="775">
        <v>0.5</v>
      </c>
      <c r="R282" s="757">
        <v>1</v>
      </c>
      <c r="S282" s="775">
        <v>0.5</v>
      </c>
      <c r="T282" s="842">
        <v>0.5</v>
      </c>
      <c r="U282" s="798">
        <v>0.5</v>
      </c>
    </row>
    <row r="283" spans="1:21" ht="14.4" customHeight="1" x14ac:dyDescent="0.3">
      <c r="A283" s="756">
        <v>50</v>
      </c>
      <c r="B283" s="757" t="s">
        <v>1862</v>
      </c>
      <c r="C283" s="757" t="s">
        <v>1865</v>
      </c>
      <c r="D283" s="840" t="s">
        <v>3054</v>
      </c>
      <c r="E283" s="841" t="s">
        <v>1877</v>
      </c>
      <c r="F283" s="757" t="s">
        <v>1863</v>
      </c>
      <c r="G283" s="757" t="s">
        <v>1953</v>
      </c>
      <c r="H283" s="757" t="s">
        <v>566</v>
      </c>
      <c r="I283" s="757" t="s">
        <v>2334</v>
      </c>
      <c r="J283" s="757" t="s">
        <v>2132</v>
      </c>
      <c r="K283" s="757" t="s">
        <v>2335</v>
      </c>
      <c r="L283" s="758">
        <v>0</v>
      </c>
      <c r="M283" s="758">
        <v>0</v>
      </c>
      <c r="N283" s="757">
        <v>1</v>
      </c>
      <c r="O283" s="842">
        <v>0.5</v>
      </c>
      <c r="P283" s="758"/>
      <c r="Q283" s="775"/>
      <c r="R283" s="757"/>
      <c r="S283" s="775">
        <v>0</v>
      </c>
      <c r="T283" s="842"/>
      <c r="U283" s="798">
        <v>0</v>
      </c>
    </row>
    <row r="284" spans="1:21" ht="14.4" customHeight="1" x14ac:dyDescent="0.3">
      <c r="A284" s="756">
        <v>50</v>
      </c>
      <c r="B284" s="757" t="s">
        <v>1862</v>
      </c>
      <c r="C284" s="757" t="s">
        <v>1865</v>
      </c>
      <c r="D284" s="840" t="s">
        <v>3054</v>
      </c>
      <c r="E284" s="841" t="s">
        <v>1877</v>
      </c>
      <c r="F284" s="757" t="s">
        <v>1863</v>
      </c>
      <c r="G284" s="757" t="s">
        <v>1956</v>
      </c>
      <c r="H284" s="757" t="s">
        <v>566</v>
      </c>
      <c r="I284" s="757" t="s">
        <v>1957</v>
      </c>
      <c r="J284" s="757" t="s">
        <v>841</v>
      </c>
      <c r="K284" s="757" t="s">
        <v>1958</v>
      </c>
      <c r="L284" s="758">
        <v>33</v>
      </c>
      <c r="M284" s="758">
        <v>33</v>
      </c>
      <c r="N284" s="757">
        <v>1</v>
      </c>
      <c r="O284" s="842">
        <v>1</v>
      </c>
      <c r="P284" s="758"/>
      <c r="Q284" s="775">
        <v>0</v>
      </c>
      <c r="R284" s="757"/>
      <c r="S284" s="775">
        <v>0</v>
      </c>
      <c r="T284" s="842"/>
      <c r="U284" s="798">
        <v>0</v>
      </c>
    </row>
    <row r="285" spans="1:21" ht="14.4" customHeight="1" x14ac:dyDescent="0.3">
      <c r="A285" s="756">
        <v>50</v>
      </c>
      <c r="B285" s="757" t="s">
        <v>1862</v>
      </c>
      <c r="C285" s="757" t="s">
        <v>1865</v>
      </c>
      <c r="D285" s="840" t="s">
        <v>3054</v>
      </c>
      <c r="E285" s="841" t="s">
        <v>1877</v>
      </c>
      <c r="F285" s="757" t="s">
        <v>1863</v>
      </c>
      <c r="G285" s="757" t="s">
        <v>1956</v>
      </c>
      <c r="H285" s="757" t="s">
        <v>566</v>
      </c>
      <c r="I285" s="757" t="s">
        <v>2134</v>
      </c>
      <c r="J285" s="757" t="s">
        <v>841</v>
      </c>
      <c r="K285" s="757" t="s">
        <v>1958</v>
      </c>
      <c r="L285" s="758">
        <v>33</v>
      </c>
      <c r="M285" s="758">
        <v>99</v>
      </c>
      <c r="N285" s="757">
        <v>3</v>
      </c>
      <c r="O285" s="842">
        <v>1.5</v>
      </c>
      <c r="P285" s="758"/>
      <c r="Q285" s="775">
        <v>0</v>
      </c>
      <c r="R285" s="757"/>
      <c r="S285" s="775">
        <v>0</v>
      </c>
      <c r="T285" s="842"/>
      <c r="U285" s="798">
        <v>0</v>
      </c>
    </row>
    <row r="286" spans="1:21" ht="14.4" customHeight="1" x14ac:dyDescent="0.3">
      <c r="A286" s="756">
        <v>50</v>
      </c>
      <c r="B286" s="757" t="s">
        <v>1862</v>
      </c>
      <c r="C286" s="757" t="s">
        <v>1865</v>
      </c>
      <c r="D286" s="840" t="s">
        <v>3054</v>
      </c>
      <c r="E286" s="841" t="s">
        <v>1877</v>
      </c>
      <c r="F286" s="757" t="s">
        <v>1863</v>
      </c>
      <c r="G286" s="757" t="s">
        <v>2135</v>
      </c>
      <c r="H286" s="757" t="s">
        <v>566</v>
      </c>
      <c r="I286" s="757" t="s">
        <v>2136</v>
      </c>
      <c r="J286" s="757" t="s">
        <v>828</v>
      </c>
      <c r="K286" s="757" t="s">
        <v>2137</v>
      </c>
      <c r="L286" s="758">
        <v>49.2</v>
      </c>
      <c r="M286" s="758">
        <v>98.4</v>
      </c>
      <c r="N286" s="757">
        <v>2</v>
      </c>
      <c r="O286" s="842">
        <v>1.5</v>
      </c>
      <c r="P286" s="758">
        <v>49.2</v>
      </c>
      <c r="Q286" s="775">
        <v>0.5</v>
      </c>
      <c r="R286" s="757">
        <v>1</v>
      </c>
      <c r="S286" s="775">
        <v>0.5</v>
      </c>
      <c r="T286" s="842">
        <v>0.5</v>
      </c>
      <c r="U286" s="798">
        <v>0.33333333333333331</v>
      </c>
    </row>
    <row r="287" spans="1:21" ht="14.4" customHeight="1" x14ac:dyDescent="0.3">
      <c r="A287" s="756">
        <v>50</v>
      </c>
      <c r="B287" s="757" t="s">
        <v>1862</v>
      </c>
      <c r="C287" s="757" t="s">
        <v>1865</v>
      </c>
      <c r="D287" s="840" t="s">
        <v>3054</v>
      </c>
      <c r="E287" s="841" t="s">
        <v>1877</v>
      </c>
      <c r="F287" s="757" t="s">
        <v>1863</v>
      </c>
      <c r="G287" s="757" t="s">
        <v>2336</v>
      </c>
      <c r="H287" s="757" t="s">
        <v>566</v>
      </c>
      <c r="I287" s="757" t="s">
        <v>2337</v>
      </c>
      <c r="J287" s="757" t="s">
        <v>645</v>
      </c>
      <c r="K287" s="757" t="s">
        <v>2338</v>
      </c>
      <c r="L287" s="758">
        <v>151.51</v>
      </c>
      <c r="M287" s="758">
        <v>151.51</v>
      </c>
      <c r="N287" s="757">
        <v>1</v>
      </c>
      <c r="O287" s="842">
        <v>0.5</v>
      </c>
      <c r="P287" s="758">
        <v>151.51</v>
      </c>
      <c r="Q287" s="775">
        <v>1</v>
      </c>
      <c r="R287" s="757">
        <v>1</v>
      </c>
      <c r="S287" s="775">
        <v>1</v>
      </c>
      <c r="T287" s="842">
        <v>0.5</v>
      </c>
      <c r="U287" s="798">
        <v>1</v>
      </c>
    </row>
    <row r="288" spans="1:21" ht="14.4" customHeight="1" x14ac:dyDescent="0.3">
      <c r="A288" s="756">
        <v>50</v>
      </c>
      <c r="B288" s="757" t="s">
        <v>1862</v>
      </c>
      <c r="C288" s="757" t="s">
        <v>1865</v>
      </c>
      <c r="D288" s="840" t="s">
        <v>3054</v>
      </c>
      <c r="E288" s="841" t="s">
        <v>1877</v>
      </c>
      <c r="F288" s="757" t="s">
        <v>1863</v>
      </c>
      <c r="G288" s="757" t="s">
        <v>2027</v>
      </c>
      <c r="H288" s="757" t="s">
        <v>595</v>
      </c>
      <c r="I288" s="757" t="s">
        <v>2028</v>
      </c>
      <c r="J288" s="757" t="s">
        <v>673</v>
      </c>
      <c r="K288" s="757" t="s">
        <v>2029</v>
      </c>
      <c r="L288" s="758">
        <v>8.7899999999999991</v>
      </c>
      <c r="M288" s="758">
        <v>8.7899999999999991</v>
      </c>
      <c r="N288" s="757">
        <v>1</v>
      </c>
      <c r="O288" s="842">
        <v>0.5</v>
      </c>
      <c r="P288" s="758"/>
      <c r="Q288" s="775">
        <v>0</v>
      </c>
      <c r="R288" s="757"/>
      <c r="S288" s="775">
        <v>0</v>
      </c>
      <c r="T288" s="842"/>
      <c r="U288" s="798">
        <v>0</v>
      </c>
    </row>
    <row r="289" spans="1:21" ht="14.4" customHeight="1" x14ac:dyDescent="0.3">
      <c r="A289" s="756">
        <v>50</v>
      </c>
      <c r="B289" s="757" t="s">
        <v>1862</v>
      </c>
      <c r="C289" s="757" t="s">
        <v>1865</v>
      </c>
      <c r="D289" s="840" t="s">
        <v>3054</v>
      </c>
      <c r="E289" s="841" t="s">
        <v>1877</v>
      </c>
      <c r="F289" s="757" t="s">
        <v>1863</v>
      </c>
      <c r="G289" s="757" t="s">
        <v>1894</v>
      </c>
      <c r="H289" s="757" t="s">
        <v>595</v>
      </c>
      <c r="I289" s="757" t="s">
        <v>1568</v>
      </c>
      <c r="J289" s="757" t="s">
        <v>1569</v>
      </c>
      <c r="K289" s="757" t="s">
        <v>1570</v>
      </c>
      <c r="L289" s="758">
        <v>93.43</v>
      </c>
      <c r="M289" s="758">
        <v>1588.3100000000004</v>
      </c>
      <c r="N289" s="757">
        <v>17</v>
      </c>
      <c r="O289" s="842">
        <v>8.5</v>
      </c>
      <c r="P289" s="758">
        <v>560.58000000000004</v>
      </c>
      <c r="Q289" s="775">
        <v>0.35294117647058815</v>
      </c>
      <c r="R289" s="757">
        <v>6</v>
      </c>
      <c r="S289" s="775">
        <v>0.35294117647058826</v>
      </c>
      <c r="T289" s="842">
        <v>3</v>
      </c>
      <c r="U289" s="798">
        <v>0.35294117647058826</v>
      </c>
    </row>
    <row r="290" spans="1:21" ht="14.4" customHeight="1" x14ac:dyDescent="0.3">
      <c r="A290" s="756">
        <v>50</v>
      </c>
      <c r="B290" s="757" t="s">
        <v>1862</v>
      </c>
      <c r="C290" s="757" t="s">
        <v>1865</v>
      </c>
      <c r="D290" s="840" t="s">
        <v>3054</v>
      </c>
      <c r="E290" s="841" t="s">
        <v>1877</v>
      </c>
      <c r="F290" s="757" t="s">
        <v>1863</v>
      </c>
      <c r="G290" s="757" t="s">
        <v>1894</v>
      </c>
      <c r="H290" s="757" t="s">
        <v>595</v>
      </c>
      <c r="I290" s="757" t="s">
        <v>1571</v>
      </c>
      <c r="J290" s="757" t="s">
        <v>1569</v>
      </c>
      <c r="K290" s="757" t="s">
        <v>1572</v>
      </c>
      <c r="L290" s="758">
        <v>186.87</v>
      </c>
      <c r="M290" s="758">
        <v>186.87</v>
      </c>
      <c r="N290" s="757">
        <v>1</v>
      </c>
      <c r="O290" s="842">
        <v>0.5</v>
      </c>
      <c r="P290" s="758"/>
      <c r="Q290" s="775">
        <v>0</v>
      </c>
      <c r="R290" s="757"/>
      <c r="S290" s="775">
        <v>0</v>
      </c>
      <c r="T290" s="842"/>
      <c r="U290" s="798">
        <v>0</v>
      </c>
    </row>
    <row r="291" spans="1:21" ht="14.4" customHeight="1" x14ac:dyDescent="0.3">
      <c r="A291" s="756">
        <v>50</v>
      </c>
      <c r="B291" s="757" t="s">
        <v>1862</v>
      </c>
      <c r="C291" s="757" t="s">
        <v>1865</v>
      </c>
      <c r="D291" s="840" t="s">
        <v>3054</v>
      </c>
      <c r="E291" s="841" t="s">
        <v>1877</v>
      </c>
      <c r="F291" s="757" t="s">
        <v>1863</v>
      </c>
      <c r="G291" s="757" t="s">
        <v>1895</v>
      </c>
      <c r="H291" s="757" t="s">
        <v>566</v>
      </c>
      <c r="I291" s="757" t="s">
        <v>1896</v>
      </c>
      <c r="J291" s="757" t="s">
        <v>1897</v>
      </c>
      <c r="K291" s="757" t="s">
        <v>1898</v>
      </c>
      <c r="L291" s="758">
        <v>35.18</v>
      </c>
      <c r="M291" s="758">
        <v>316.62</v>
      </c>
      <c r="N291" s="757">
        <v>9</v>
      </c>
      <c r="O291" s="842">
        <v>4.5</v>
      </c>
      <c r="P291" s="758">
        <v>105.53999999999999</v>
      </c>
      <c r="Q291" s="775">
        <v>0.33333333333333331</v>
      </c>
      <c r="R291" s="757">
        <v>3</v>
      </c>
      <c r="S291" s="775">
        <v>0.33333333333333331</v>
      </c>
      <c r="T291" s="842">
        <v>1.5</v>
      </c>
      <c r="U291" s="798">
        <v>0.33333333333333331</v>
      </c>
    </row>
    <row r="292" spans="1:21" ht="14.4" customHeight="1" x14ac:dyDescent="0.3">
      <c r="A292" s="756">
        <v>50</v>
      </c>
      <c r="B292" s="757" t="s">
        <v>1862</v>
      </c>
      <c r="C292" s="757" t="s">
        <v>1865</v>
      </c>
      <c r="D292" s="840" t="s">
        <v>3054</v>
      </c>
      <c r="E292" s="841" t="s">
        <v>1877</v>
      </c>
      <c r="F292" s="757" t="s">
        <v>1863</v>
      </c>
      <c r="G292" s="757" t="s">
        <v>1895</v>
      </c>
      <c r="H292" s="757" t="s">
        <v>566</v>
      </c>
      <c r="I292" s="757" t="s">
        <v>1974</v>
      </c>
      <c r="J292" s="757" t="s">
        <v>1897</v>
      </c>
      <c r="K292" s="757" t="s">
        <v>1975</v>
      </c>
      <c r="L292" s="758">
        <v>0</v>
      </c>
      <c r="M292" s="758">
        <v>0</v>
      </c>
      <c r="N292" s="757">
        <v>1</v>
      </c>
      <c r="O292" s="842">
        <v>0.5</v>
      </c>
      <c r="P292" s="758">
        <v>0</v>
      </c>
      <c r="Q292" s="775"/>
      <c r="R292" s="757">
        <v>1</v>
      </c>
      <c r="S292" s="775">
        <v>1</v>
      </c>
      <c r="T292" s="842">
        <v>0.5</v>
      </c>
      <c r="U292" s="798">
        <v>1</v>
      </c>
    </row>
    <row r="293" spans="1:21" ht="14.4" customHeight="1" x14ac:dyDescent="0.3">
      <c r="A293" s="756">
        <v>50</v>
      </c>
      <c r="B293" s="757" t="s">
        <v>1862</v>
      </c>
      <c r="C293" s="757" t="s">
        <v>1865</v>
      </c>
      <c r="D293" s="840" t="s">
        <v>3054</v>
      </c>
      <c r="E293" s="841" t="s">
        <v>1877</v>
      </c>
      <c r="F293" s="757" t="s">
        <v>1863</v>
      </c>
      <c r="G293" s="757" t="s">
        <v>1895</v>
      </c>
      <c r="H293" s="757" t="s">
        <v>566</v>
      </c>
      <c r="I293" s="757" t="s">
        <v>2148</v>
      </c>
      <c r="J293" s="757" t="s">
        <v>2149</v>
      </c>
      <c r="K293" s="757" t="s">
        <v>2150</v>
      </c>
      <c r="L293" s="758">
        <v>0</v>
      </c>
      <c r="M293" s="758">
        <v>0</v>
      </c>
      <c r="N293" s="757">
        <v>1</v>
      </c>
      <c r="O293" s="842">
        <v>0.5</v>
      </c>
      <c r="P293" s="758"/>
      <c r="Q293" s="775"/>
      <c r="R293" s="757"/>
      <c r="S293" s="775">
        <v>0</v>
      </c>
      <c r="T293" s="842"/>
      <c r="U293" s="798">
        <v>0</v>
      </c>
    </row>
    <row r="294" spans="1:21" ht="14.4" customHeight="1" x14ac:dyDescent="0.3">
      <c r="A294" s="756">
        <v>50</v>
      </c>
      <c r="B294" s="757" t="s">
        <v>1862</v>
      </c>
      <c r="C294" s="757" t="s">
        <v>1865</v>
      </c>
      <c r="D294" s="840" t="s">
        <v>3054</v>
      </c>
      <c r="E294" s="841" t="s">
        <v>1877</v>
      </c>
      <c r="F294" s="757" t="s">
        <v>1863</v>
      </c>
      <c r="G294" s="757" t="s">
        <v>1895</v>
      </c>
      <c r="H294" s="757" t="s">
        <v>566</v>
      </c>
      <c r="I294" s="757" t="s">
        <v>1899</v>
      </c>
      <c r="J294" s="757" t="s">
        <v>1897</v>
      </c>
      <c r="K294" s="757" t="s">
        <v>1900</v>
      </c>
      <c r="L294" s="758">
        <v>11.73</v>
      </c>
      <c r="M294" s="758">
        <v>152.49</v>
      </c>
      <c r="N294" s="757">
        <v>13</v>
      </c>
      <c r="O294" s="842">
        <v>7</v>
      </c>
      <c r="P294" s="758">
        <v>58.650000000000006</v>
      </c>
      <c r="Q294" s="775">
        <v>0.38461538461538464</v>
      </c>
      <c r="R294" s="757">
        <v>5</v>
      </c>
      <c r="S294" s="775">
        <v>0.38461538461538464</v>
      </c>
      <c r="T294" s="842">
        <v>2.5</v>
      </c>
      <c r="U294" s="798">
        <v>0.35714285714285715</v>
      </c>
    </row>
    <row r="295" spans="1:21" ht="14.4" customHeight="1" x14ac:dyDescent="0.3">
      <c r="A295" s="756">
        <v>50</v>
      </c>
      <c r="B295" s="757" t="s">
        <v>1862</v>
      </c>
      <c r="C295" s="757" t="s">
        <v>1865</v>
      </c>
      <c r="D295" s="840" t="s">
        <v>3054</v>
      </c>
      <c r="E295" s="841" t="s">
        <v>1877</v>
      </c>
      <c r="F295" s="757" t="s">
        <v>1863</v>
      </c>
      <c r="G295" s="757" t="s">
        <v>1895</v>
      </c>
      <c r="H295" s="757" t="s">
        <v>566</v>
      </c>
      <c r="I295" s="757" t="s">
        <v>2151</v>
      </c>
      <c r="J295" s="757" t="s">
        <v>795</v>
      </c>
      <c r="K295" s="757" t="s">
        <v>2152</v>
      </c>
      <c r="L295" s="758">
        <v>11.73</v>
      </c>
      <c r="M295" s="758">
        <v>11.73</v>
      </c>
      <c r="N295" s="757">
        <v>1</v>
      </c>
      <c r="O295" s="842">
        <v>0.5</v>
      </c>
      <c r="P295" s="758"/>
      <c r="Q295" s="775">
        <v>0</v>
      </c>
      <c r="R295" s="757"/>
      <c r="S295" s="775">
        <v>0</v>
      </c>
      <c r="T295" s="842"/>
      <c r="U295" s="798">
        <v>0</v>
      </c>
    </row>
    <row r="296" spans="1:21" ht="14.4" customHeight="1" x14ac:dyDescent="0.3">
      <c r="A296" s="756">
        <v>50</v>
      </c>
      <c r="B296" s="757" t="s">
        <v>1862</v>
      </c>
      <c r="C296" s="757" t="s">
        <v>1865</v>
      </c>
      <c r="D296" s="840" t="s">
        <v>3054</v>
      </c>
      <c r="E296" s="841" t="s">
        <v>1877</v>
      </c>
      <c r="F296" s="757" t="s">
        <v>1863</v>
      </c>
      <c r="G296" s="757" t="s">
        <v>1895</v>
      </c>
      <c r="H296" s="757" t="s">
        <v>566</v>
      </c>
      <c r="I296" s="757" t="s">
        <v>1978</v>
      </c>
      <c r="J296" s="757" t="s">
        <v>1897</v>
      </c>
      <c r="K296" s="757" t="s">
        <v>1946</v>
      </c>
      <c r="L296" s="758">
        <v>58.62</v>
      </c>
      <c r="M296" s="758">
        <v>58.62</v>
      </c>
      <c r="N296" s="757">
        <v>1</v>
      </c>
      <c r="O296" s="842">
        <v>0.5</v>
      </c>
      <c r="P296" s="758"/>
      <c r="Q296" s="775">
        <v>0</v>
      </c>
      <c r="R296" s="757"/>
      <c r="S296" s="775">
        <v>0</v>
      </c>
      <c r="T296" s="842"/>
      <c r="U296" s="798">
        <v>0</v>
      </c>
    </row>
    <row r="297" spans="1:21" ht="14.4" customHeight="1" x14ac:dyDescent="0.3">
      <c r="A297" s="756">
        <v>50</v>
      </c>
      <c r="B297" s="757" t="s">
        <v>1862</v>
      </c>
      <c r="C297" s="757" t="s">
        <v>1865</v>
      </c>
      <c r="D297" s="840" t="s">
        <v>3054</v>
      </c>
      <c r="E297" s="841" t="s">
        <v>1877</v>
      </c>
      <c r="F297" s="757" t="s">
        <v>1863</v>
      </c>
      <c r="G297" s="757" t="s">
        <v>1895</v>
      </c>
      <c r="H297" s="757" t="s">
        <v>566</v>
      </c>
      <c r="I297" s="757" t="s">
        <v>2339</v>
      </c>
      <c r="J297" s="757" t="s">
        <v>1897</v>
      </c>
      <c r="K297" s="757" t="s">
        <v>2340</v>
      </c>
      <c r="L297" s="758">
        <v>0</v>
      </c>
      <c r="M297" s="758">
        <v>0</v>
      </c>
      <c r="N297" s="757">
        <v>1</v>
      </c>
      <c r="O297" s="842">
        <v>0.5</v>
      </c>
      <c r="P297" s="758"/>
      <c r="Q297" s="775"/>
      <c r="R297" s="757"/>
      <c r="S297" s="775">
        <v>0</v>
      </c>
      <c r="T297" s="842"/>
      <c r="U297" s="798">
        <v>0</v>
      </c>
    </row>
    <row r="298" spans="1:21" ht="14.4" customHeight="1" x14ac:dyDescent="0.3">
      <c r="A298" s="756">
        <v>50</v>
      </c>
      <c r="B298" s="757" t="s">
        <v>1862</v>
      </c>
      <c r="C298" s="757" t="s">
        <v>1865</v>
      </c>
      <c r="D298" s="840" t="s">
        <v>3054</v>
      </c>
      <c r="E298" s="841" t="s">
        <v>1877</v>
      </c>
      <c r="F298" s="757" t="s">
        <v>1863</v>
      </c>
      <c r="G298" s="757" t="s">
        <v>2341</v>
      </c>
      <c r="H298" s="757" t="s">
        <v>566</v>
      </c>
      <c r="I298" s="757" t="s">
        <v>2342</v>
      </c>
      <c r="J298" s="757" t="s">
        <v>2343</v>
      </c>
      <c r="K298" s="757" t="s">
        <v>2344</v>
      </c>
      <c r="L298" s="758">
        <v>88.76</v>
      </c>
      <c r="M298" s="758">
        <v>88.76</v>
      </c>
      <c r="N298" s="757">
        <v>1</v>
      </c>
      <c r="O298" s="842">
        <v>0.5</v>
      </c>
      <c r="P298" s="758"/>
      <c r="Q298" s="775">
        <v>0</v>
      </c>
      <c r="R298" s="757"/>
      <c r="S298" s="775">
        <v>0</v>
      </c>
      <c r="T298" s="842"/>
      <c r="U298" s="798">
        <v>0</v>
      </c>
    </row>
    <row r="299" spans="1:21" ht="14.4" customHeight="1" x14ac:dyDescent="0.3">
      <c r="A299" s="756">
        <v>50</v>
      </c>
      <c r="B299" s="757" t="s">
        <v>1862</v>
      </c>
      <c r="C299" s="757" t="s">
        <v>1865</v>
      </c>
      <c r="D299" s="840" t="s">
        <v>3054</v>
      </c>
      <c r="E299" s="841" t="s">
        <v>1877</v>
      </c>
      <c r="F299" s="757" t="s">
        <v>1863</v>
      </c>
      <c r="G299" s="757" t="s">
        <v>2345</v>
      </c>
      <c r="H299" s="757" t="s">
        <v>566</v>
      </c>
      <c r="I299" s="757" t="s">
        <v>2346</v>
      </c>
      <c r="J299" s="757" t="s">
        <v>2347</v>
      </c>
      <c r="K299" s="757" t="s">
        <v>1705</v>
      </c>
      <c r="L299" s="758">
        <v>550.39</v>
      </c>
      <c r="M299" s="758">
        <v>550.39</v>
      </c>
      <c r="N299" s="757">
        <v>1</v>
      </c>
      <c r="O299" s="842">
        <v>0.5</v>
      </c>
      <c r="P299" s="758"/>
      <c r="Q299" s="775">
        <v>0</v>
      </c>
      <c r="R299" s="757"/>
      <c r="S299" s="775">
        <v>0</v>
      </c>
      <c r="T299" s="842"/>
      <c r="U299" s="798">
        <v>0</v>
      </c>
    </row>
    <row r="300" spans="1:21" ht="14.4" customHeight="1" x14ac:dyDescent="0.3">
      <c r="A300" s="756">
        <v>50</v>
      </c>
      <c r="B300" s="757" t="s">
        <v>1862</v>
      </c>
      <c r="C300" s="757" t="s">
        <v>1865</v>
      </c>
      <c r="D300" s="840" t="s">
        <v>3054</v>
      </c>
      <c r="E300" s="841" t="s">
        <v>1877</v>
      </c>
      <c r="F300" s="757" t="s">
        <v>1863</v>
      </c>
      <c r="G300" s="757" t="s">
        <v>2348</v>
      </c>
      <c r="H300" s="757" t="s">
        <v>566</v>
      </c>
      <c r="I300" s="757" t="s">
        <v>2349</v>
      </c>
      <c r="J300" s="757" t="s">
        <v>2350</v>
      </c>
      <c r="K300" s="757" t="s">
        <v>2351</v>
      </c>
      <c r="L300" s="758">
        <v>64.540000000000006</v>
      </c>
      <c r="M300" s="758">
        <v>64.540000000000006</v>
      </c>
      <c r="N300" s="757">
        <v>1</v>
      </c>
      <c r="O300" s="842">
        <v>0.5</v>
      </c>
      <c r="P300" s="758"/>
      <c r="Q300" s="775">
        <v>0</v>
      </c>
      <c r="R300" s="757"/>
      <c r="S300" s="775">
        <v>0</v>
      </c>
      <c r="T300" s="842"/>
      <c r="U300" s="798">
        <v>0</v>
      </c>
    </row>
    <row r="301" spans="1:21" ht="14.4" customHeight="1" x14ac:dyDescent="0.3">
      <c r="A301" s="756">
        <v>50</v>
      </c>
      <c r="B301" s="757" t="s">
        <v>1862</v>
      </c>
      <c r="C301" s="757" t="s">
        <v>1865</v>
      </c>
      <c r="D301" s="840" t="s">
        <v>3054</v>
      </c>
      <c r="E301" s="841" t="s">
        <v>1877</v>
      </c>
      <c r="F301" s="757" t="s">
        <v>1863</v>
      </c>
      <c r="G301" s="757" t="s">
        <v>2170</v>
      </c>
      <c r="H301" s="757" t="s">
        <v>595</v>
      </c>
      <c r="I301" s="757" t="s">
        <v>1792</v>
      </c>
      <c r="J301" s="757" t="s">
        <v>1270</v>
      </c>
      <c r="K301" s="757" t="s">
        <v>1793</v>
      </c>
      <c r="L301" s="758">
        <v>46.07</v>
      </c>
      <c r="M301" s="758">
        <v>46.07</v>
      </c>
      <c r="N301" s="757">
        <v>1</v>
      </c>
      <c r="O301" s="842">
        <v>0.5</v>
      </c>
      <c r="P301" s="758"/>
      <c r="Q301" s="775">
        <v>0</v>
      </c>
      <c r="R301" s="757"/>
      <c r="S301" s="775">
        <v>0</v>
      </c>
      <c r="T301" s="842"/>
      <c r="U301" s="798">
        <v>0</v>
      </c>
    </row>
    <row r="302" spans="1:21" ht="14.4" customHeight="1" x14ac:dyDescent="0.3">
      <c r="A302" s="756">
        <v>50</v>
      </c>
      <c r="B302" s="757" t="s">
        <v>1862</v>
      </c>
      <c r="C302" s="757" t="s">
        <v>1865</v>
      </c>
      <c r="D302" s="840" t="s">
        <v>3054</v>
      </c>
      <c r="E302" s="841" t="s">
        <v>1877</v>
      </c>
      <c r="F302" s="757" t="s">
        <v>1863</v>
      </c>
      <c r="G302" s="757" t="s">
        <v>2170</v>
      </c>
      <c r="H302" s="757" t="s">
        <v>566</v>
      </c>
      <c r="I302" s="757" t="s">
        <v>2352</v>
      </c>
      <c r="J302" s="757" t="s">
        <v>1270</v>
      </c>
      <c r="K302" s="757" t="s">
        <v>2353</v>
      </c>
      <c r="L302" s="758">
        <v>0</v>
      </c>
      <c r="M302" s="758">
        <v>0</v>
      </c>
      <c r="N302" s="757">
        <v>1</v>
      </c>
      <c r="O302" s="842">
        <v>0.5</v>
      </c>
      <c r="P302" s="758">
        <v>0</v>
      </c>
      <c r="Q302" s="775"/>
      <c r="R302" s="757">
        <v>1</v>
      </c>
      <c r="S302" s="775">
        <v>1</v>
      </c>
      <c r="T302" s="842">
        <v>0.5</v>
      </c>
      <c r="U302" s="798">
        <v>1</v>
      </c>
    </row>
    <row r="303" spans="1:21" ht="14.4" customHeight="1" x14ac:dyDescent="0.3">
      <c r="A303" s="756">
        <v>50</v>
      </c>
      <c r="B303" s="757" t="s">
        <v>1862</v>
      </c>
      <c r="C303" s="757" t="s">
        <v>1865</v>
      </c>
      <c r="D303" s="840" t="s">
        <v>3054</v>
      </c>
      <c r="E303" s="841" t="s">
        <v>1877</v>
      </c>
      <c r="F303" s="757" t="s">
        <v>1863</v>
      </c>
      <c r="G303" s="757" t="s">
        <v>1979</v>
      </c>
      <c r="H303" s="757" t="s">
        <v>595</v>
      </c>
      <c r="I303" s="757" t="s">
        <v>1540</v>
      </c>
      <c r="J303" s="757" t="s">
        <v>969</v>
      </c>
      <c r="K303" s="757" t="s">
        <v>1541</v>
      </c>
      <c r="L303" s="758">
        <v>43.21</v>
      </c>
      <c r="M303" s="758">
        <v>43.21</v>
      </c>
      <c r="N303" s="757">
        <v>1</v>
      </c>
      <c r="O303" s="842">
        <v>0.5</v>
      </c>
      <c r="P303" s="758">
        <v>43.21</v>
      </c>
      <c r="Q303" s="775">
        <v>1</v>
      </c>
      <c r="R303" s="757">
        <v>1</v>
      </c>
      <c r="S303" s="775">
        <v>1</v>
      </c>
      <c r="T303" s="842">
        <v>0.5</v>
      </c>
      <c r="U303" s="798">
        <v>1</v>
      </c>
    </row>
    <row r="304" spans="1:21" ht="14.4" customHeight="1" x14ac:dyDescent="0.3">
      <c r="A304" s="756">
        <v>50</v>
      </c>
      <c r="B304" s="757" t="s">
        <v>1862</v>
      </c>
      <c r="C304" s="757" t="s">
        <v>1865</v>
      </c>
      <c r="D304" s="840" t="s">
        <v>3054</v>
      </c>
      <c r="E304" s="841" t="s">
        <v>1877</v>
      </c>
      <c r="F304" s="757" t="s">
        <v>1863</v>
      </c>
      <c r="G304" s="757" t="s">
        <v>1979</v>
      </c>
      <c r="H304" s="757" t="s">
        <v>595</v>
      </c>
      <c r="I304" s="757" t="s">
        <v>1538</v>
      </c>
      <c r="J304" s="757" t="s">
        <v>967</v>
      </c>
      <c r="K304" s="757" t="s">
        <v>1539</v>
      </c>
      <c r="L304" s="758">
        <v>86.41</v>
      </c>
      <c r="M304" s="758">
        <v>172.82</v>
      </c>
      <c r="N304" s="757">
        <v>2</v>
      </c>
      <c r="O304" s="842">
        <v>1</v>
      </c>
      <c r="P304" s="758"/>
      <c r="Q304" s="775">
        <v>0</v>
      </c>
      <c r="R304" s="757"/>
      <c r="S304" s="775">
        <v>0</v>
      </c>
      <c r="T304" s="842"/>
      <c r="U304" s="798">
        <v>0</v>
      </c>
    </row>
    <row r="305" spans="1:21" ht="14.4" customHeight="1" x14ac:dyDescent="0.3">
      <c r="A305" s="756">
        <v>50</v>
      </c>
      <c r="B305" s="757" t="s">
        <v>1862</v>
      </c>
      <c r="C305" s="757" t="s">
        <v>1865</v>
      </c>
      <c r="D305" s="840" t="s">
        <v>3054</v>
      </c>
      <c r="E305" s="841" t="s">
        <v>1877</v>
      </c>
      <c r="F305" s="757" t="s">
        <v>1863</v>
      </c>
      <c r="G305" s="757" t="s">
        <v>1979</v>
      </c>
      <c r="H305" s="757" t="s">
        <v>566</v>
      </c>
      <c r="I305" s="757" t="s">
        <v>2354</v>
      </c>
      <c r="J305" s="757" t="s">
        <v>2355</v>
      </c>
      <c r="K305" s="757" t="s">
        <v>2356</v>
      </c>
      <c r="L305" s="758">
        <v>73.45</v>
      </c>
      <c r="M305" s="758">
        <v>73.45</v>
      </c>
      <c r="N305" s="757">
        <v>1</v>
      </c>
      <c r="O305" s="842">
        <v>0.5</v>
      </c>
      <c r="P305" s="758">
        <v>73.45</v>
      </c>
      <c r="Q305" s="775">
        <v>1</v>
      </c>
      <c r="R305" s="757">
        <v>1</v>
      </c>
      <c r="S305" s="775">
        <v>1</v>
      </c>
      <c r="T305" s="842">
        <v>0.5</v>
      </c>
      <c r="U305" s="798">
        <v>1</v>
      </c>
    </row>
    <row r="306" spans="1:21" ht="14.4" customHeight="1" x14ac:dyDescent="0.3">
      <c r="A306" s="756">
        <v>50</v>
      </c>
      <c r="B306" s="757" t="s">
        <v>1862</v>
      </c>
      <c r="C306" s="757" t="s">
        <v>1865</v>
      </c>
      <c r="D306" s="840" t="s">
        <v>3054</v>
      </c>
      <c r="E306" s="841" t="s">
        <v>1877</v>
      </c>
      <c r="F306" s="757" t="s">
        <v>1863</v>
      </c>
      <c r="G306" s="757" t="s">
        <v>1979</v>
      </c>
      <c r="H306" s="757" t="s">
        <v>595</v>
      </c>
      <c r="I306" s="757" t="s">
        <v>2357</v>
      </c>
      <c r="J306" s="757" t="s">
        <v>967</v>
      </c>
      <c r="K306" s="757" t="s">
        <v>2358</v>
      </c>
      <c r="L306" s="758">
        <v>0</v>
      </c>
      <c r="M306" s="758">
        <v>0</v>
      </c>
      <c r="N306" s="757">
        <v>1</v>
      </c>
      <c r="O306" s="842">
        <v>0.5</v>
      </c>
      <c r="P306" s="758"/>
      <c r="Q306" s="775"/>
      <c r="R306" s="757"/>
      <c r="S306" s="775">
        <v>0</v>
      </c>
      <c r="T306" s="842"/>
      <c r="U306" s="798">
        <v>0</v>
      </c>
    </row>
    <row r="307" spans="1:21" ht="14.4" customHeight="1" x14ac:dyDescent="0.3">
      <c r="A307" s="756">
        <v>50</v>
      </c>
      <c r="B307" s="757" t="s">
        <v>1862</v>
      </c>
      <c r="C307" s="757" t="s">
        <v>1865</v>
      </c>
      <c r="D307" s="840" t="s">
        <v>3054</v>
      </c>
      <c r="E307" s="841" t="s">
        <v>1877</v>
      </c>
      <c r="F307" s="757" t="s">
        <v>1863</v>
      </c>
      <c r="G307" s="757" t="s">
        <v>2359</v>
      </c>
      <c r="H307" s="757" t="s">
        <v>566</v>
      </c>
      <c r="I307" s="757" t="s">
        <v>2360</v>
      </c>
      <c r="J307" s="757" t="s">
        <v>2361</v>
      </c>
      <c r="K307" s="757" t="s">
        <v>2362</v>
      </c>
      <c r="L307" s="758">
        <v>0</v>
      </c>
      <c r="M307" s="758">
        <v>0</v>
      </c>
      <c r="N307" s="757">
        <v>1</v>
      </c>
      <c r="O307" s="842">
        <v>0.5</v>
      </c>
      <c r="P307" s="758"/>
      <c r="Q307" s="775"/>
      <c r="R307" s="757"/>
      <c r="S307" s="775">
        <v>0</v>
      </c>
      <c r="T307" s="842"/>
      <c r="U307" s="798">
        <v>0</v>
      </c>
    </row>
    <row r="308" spans="1:21" ht="14.4" customHeight="1" x14ac:dyDescent="0.3">
      <c r="A308" s="756">
        <v>50</v>
      </c>
      <c r="B308" s="757" t="s">
        <v>1862</v>
      </c>
      <c r="C308" s="757" t="s">
        <v>1865</v>
      </c>
      <c r="D308" s="840" t="s">
        <v>3054</v>
      </c>
      <c r="E308" s="841" t="s">
        <v>1877</v>
      </c>
      <c r="F308" s="757" t="s">
        <v>1863</v>
      </c>
      <c r="G308" s="757" t="s">
        <v>1905</v>
      </c>
      <c r="H308" s="757" t="s">
        <v>566</v>
      </c>
      <c r="I308" s="757" t="s">
        <v>2363</v>
      </c>
      <c r="J308" s="757" t="s">
        <v>1907</v>
      </c>
      <c r="K308" s="757" t="s">
        <v>1965</v>
      </c>
      <c r="L308" s="758">
        <v>0</v>
      </c>
      <c r="M308" s="758">
        <v>0</v>
      </c>
      <c r="N308" s="757">
        <v>1</v>
      </c>
      <c r="O308" s="842">
        <v>1</v>
      </c>
      <c r="P308" s="758"/>
      <c r="Q308" s="775"/>
      <c r="R308" s="757"/>
      <c r="S308" s="775">
        <v>0</v>
      </c>
      <c r="T308" s="842"/>
      <c r="U308" s="798">
        <v>0</v>
      </c>
    </row>
    <row r="309" spans="1:21" ht="14.4" customHeight="1" x14ac:dyDescent="0.3">
      <c r="A309" s="756">
        <v>50</v>
      </c>
      <c r="B309" s="757" t="s">
        <v>1862</v>
      </c>
      <c r="C309" s="757" t="s">
        <v>1865</v>
      </c>
      <c r="D309" s="840" t="s">
        <v>3054</v>
      </c>
      <c r="E309" s="841" t="s">
        <v>1877</v>
      </c>
      <c r="F309" s="757" t="s">
        <v>1863</v>
      </c>
      <c r="G309" s="757" t="s">
        <v>1905</v>
      </c>
      <c r="H309" s="757" t="s">
        <v>566</v>
      </c>
      <c r="I309" s="757" t="s">
        <v>1983</v>
      </c>
      <c r="J309" s="757" t="s">
        <v>1907</v>
      </c>
      <c r="K309" s="757" t="s">
        <v>1984</v>
      </c>
      <c r="L309" s="758">
        <v>10.65</v>
      </c>
      <c r="M309" s="758">
        <v>74.55</v>
      </c>
      <c r="N309" s="757">
        <v>7</v>
      </c>
      <c r="O309" s="842">
        <v>4</v>
      </c>
      <c r="P309" s="758">
        <v>21.3</v>
      </c>
      <c r="Q309" s="775">
        <v>0.28571428571428575</v>
      </c>
      <c r="R309" s="757">
        <v>2</v>
      </c>
      <c r="S309" s="775">
        <v>0.2857142857142857</v>
      </c>
      <c r="T309" s="842">
        <v>1</v>
      </c>
      <c r="U309" s="798">
        <v>0.25</v>
      </c>
    </row>
    <row r="310" spans="1:21" ht="14.4" customHeight="1" x14ac:dyDescent="0.3">
      <c r="A310" s="756">
        <v>50</v>
      </c>
      <c r="B310" s="757" t="s">
        <v>1862</v>
      </c>
      <c r="C310" s="757" t="s">
        <v>1865</v>
      </c>
      <c r="D310" s="840" t="s">
        <v>3054</v>
      </c>
      <c r="E310" s="841" t="s">
        <v>1877</v>
      </c>
      <c r="F310" s="757" t="s">
        <v>1863</v>
      </c>
      <c r="G310" s="757" t="s">
        <v>1905</v>
      </c>
      <c r="H310" s="757" t="s">
        <v>566</v>
      </c>
      <c r="I310" s="757" t="s">
        <v>1906</v>
      </c>
      <c r="J310" s="757" t="s">
        <v>1907</v>
      </c>
      <c r="K310" s="757" t="s">
        <v>1908</v>
      </c>
      <c r="L310" s="758">
        <v>35.11</v>
      </c>
      <c r="M310" s="758">
        <v>35.11</v>
      </c>
      <c r="N310" s="757">
        <v>1</v>
      </c>
      <c r="O310" s="842">
        <v>0.5</v>
      </c>
      <c r="P310" s="758"/>
      <c r="Q310" s="775">
        <v>0</v>
      </c>
      <c r="R310" s="757"/>
      <c r="S310" s="775">
        <v>0</v>
      </c>
      <c r="T310" s="842"/>
      <c r="U310" s="798">
        <v>0</v>
      </c>
    </row>
    <row r="311" spans="1:21" ht="14.4" customHeight="1" x14ac:dyDescent="0.3">
      <c r="A311" s="756">
        <v>50</v>
      </c>
      <c r="B311" s="757" t="s">
        <v>1862</v>
      </c>
      <c r="C311" s="757" t="s">
        <v>1865</v>
      </c>
      <c r="D311" s="840" t="s">
        <v>3054</v>
      </c>
      <c r="E311" s="841" t="s">
        <v>1877</v>
      </c>
      <c r="F311" s="757" t="s">
        <v>1863</v>
      </c>
      <c r="G311" s="757" t="s">
        <v>1905</v>
      </c>
      <c r="H311" s="757" t="s">
        <v>566</v>
      </c>
      <c r="I311" s="757" t="s">
        <v>2364</v>
      </c>
      <c r="J311" s="757" t="s">
        <v>2365</v>
      </c>
      <c r="K311" s="757" t="s">
        <v>2199</v>
      </c>
      <c r="L311" s="758">
        <v>70.23</v>
      </c>
      <c r="M311" s="758">
        <v>70.23</v>
      </c>
      <c r="N311" s="757">
        <v>1</v>
      </c>
      <c r="O311" s="842">
        <v>0.5</v>
      </c>
      <c r="P311" s="758">
        <v>70.23</v>
      </c>
      <c r="Q311" s="775">
        <v>1</v>
      </c>
      <c r="R311" s="757">
        <v>1</v>
      </c>
      <c r="S311" s="775">
        <v>1</v>
      </c>
      <c r="T311" s="842">
        <v>0.5</v>
      </c>
      <c r="U311" s="798">
        <v>1</v>
      </c>
    </row>
    <row r="312" spans="1:21" ht="14.4" customHeight="1" x14ac:dyDescent="0.3">
      <c r="A312" s="756">
        <v>50</v>
      </c>
      <c r="B312" s="757" t="s">
        <v>1862</v>
      </c>
      <c r="C312" s="757" t="s">
        <v>1865</v>
      </c>
      <c r="D312" s="840" t="s">
        <v>3054</v>
      </c>
      <c r="E312" s="841" t="s">
        <v>1877</v>
      </c>
      <c r="F312" s="757" t="s">
        <v>1863</v>
      </c>
      <c r="G312" s="757" t="s">
        <v>1905</v>
      </c>
      <c r="H312" s="757" t="s">
        <v>566</v>
      </c>
      <c r="I312" s="757" t="s">
        <v>2196</v>
      </c>
      <c r="J312" s="757" t="s">
        <v>1907</v>
      </c>
      <c r="K312" s="757" t="s">
        <v>2197</v>
      </c>
      <c r="L312" s="758">
        <v>0</v>
      </c>
      <c r="M312" s="758">
        <v>0</v>
      </c>
      <c r="N312" s="757">
        <v>3</v>
      </c>
      <c r="O312" s="842">
        <v>1.5</v>
      </c>
      <c r="P312" s="758"/>
      <c r="Q312" s="775"/>
      <c r="R312" s="757"/>
      <c r="S312" s="775">
        <v>0</v>
      </c>
      <c r="T312" s="842"/>
      <c r="U312" s="798">
        <v>0</v>
      </c>
    </row>
    <row r="313" spans="1:21" ht="14.4" customHeight="1" x14ac:dyDescent="0.3">
      <c r="A313" s="756">
        <v>50</v>
      </c>
      <c r="B313" s="757" t="s">
        <v>1862</v>
      </c>
      <c r="C313" s="757" t="s">
        <v>1865</v>
      </c>
      <c r="D313" s="840" t="s">
        <v>3054</v>
      </c>
      <c r="E313" s="841" t="s">
        <v>1877</v>
      </c>
      <c r="F313" s="757" t="s">
        <v>1863</v>
      </c>
      <c r="G313" s="757" t="s">
        <v>1905</v>
      </c>
      <c r="H313" s="757" t="s">
        <v>566</v>
      </c>
      <c r="I313" s="757" t="s">
        <v>2366</v>
      </c>
      <c r="J313" s="757" t="s">
        <v>1907</v>
      </c>
      <c r="K313" s="757" t="s">
        <v>2367</v>
      </c>
      <c r="L313" s="758">
        <v>0</v>
      </c>
      <c r="M313" s="758">
        <v>0</v>
      </c>
      <c r="N313" s="757">
        <v>1</v>
      </c>
      <c r="O313" s="842">
        <v>0.5</v>
      </c>
      <c r="P313" s="758"/>
      <c r="Q313" s="775"/>
      <c r="R313" s="757"/>
      <c r="S313" s="775">
        <v>0</v>
      </c>
      <c r="T313" s="842"/>
      <c r="U313" s="798">
        <v>0</v>
      </c>
    </row>
    <row r="314" spans="1:21" ht="14.4" customHeight="1" x14ac:dyDescent="0.3">
      <c r="A314" s="756">
        <v>50</v>
      </c>
      <c r="B314" s="757" t="s">
        <v>1862</v>
      </c>
      <c r="C314" s="757" t="s">
        <v>1865</v>
      </c>
      <c r="D314" s="840" t="s">
        <v>3054</v>
      </c>
      <c r="E314" s="841" t="s">
        <v>1877</v>
      </c>
      <c r="F314" s="757" t="s">
        <v>1863</v>
      </c>
      <c r="G314" s="757" t="s">
        <v>1905</v>
      </c>
      <c r="H314" s="757" t="s">
        <v>566</v>
      </c>
      <c r="I314" s="757" t="s">
        <v>1909</v>
      </c>
      <c r="J314" s="757" t="s">
        <v>1907</v>
      </c>
      <c r="K314" s="757" t="s">
        <v>1910</v>
      </c>
      <c r="L314" s="758">
        <v>17.559999999999999</v>
      </c>
      <c r="M314" s="758">
        <v>87.799999999999983</v>
      </c>
      <c r="N314" s="757">
        <v>5</v>
      </c>
      <c r="O314" s="842">
        <v>2.5</v>
      </c>
      <c r="P314" s="758">
        <v>35.119999999999997</v>
      </c>
      <c r="Q314" s="775">
        <v>0.4</v>
      </c>
      <c r="R314" s="757">
        <v>2</v>
      </c>
      <c r="S314" s="775">
        <v>0.4</v>
      </c>
      <c r="T314" s="842">
        <v>1</v>
      </c>
      <c r="U314" s="798">
        <v>0.4</v>
      </c>
    </row>
    <row r="315" spans="1:21" ht="14.4" customHeight="1" x14ac:dyDescent="0.3">
      <c r="A315" s="756">
        <v>50</v>
      </c>
      <c r="B315" s="757" t="s">
        <v>1862</v>
      </c>
      <c r="C315" s="757" t="s">
        <v>1865</v>
      </c>
      <c r="D315" s="840" t="s">
        <v>3054</v>
      </c>
      <c r="E315" s="841" t="s">
        <v>1877</v>
      </c>
      <c r="F315" s="757" t="s">
        <v>1863</v>
      </c>
      <c r="G315" s="757" t="s">
        <v>2368</v>
      </c>
      <c r="H315" s="757" t="s">
        <v>566</v>
      </c>
      <c r="I315" s="757" t="s">
        <v>2369</v>
      </c>
      <c r="J315" s="757" t="s">
        <v>925</v>
      </c>
      <c r="K315" s="757" t="s">
        <v>2370</v>
      </c>
      <c r="L315" s="758">
        <v>0</v>
      </c>
      <c r="M315" s="758">
        <v>0</v>
      </c>
      <c r="N315" s="757">
        <v>1</v>
      </c>
      <c r="O315" s="842">
        <v>1</v>
      </c>
      <c r="P315" s="758"/>
      <c r="Q315" s="775"/>
      <c r="R315" s="757"/>
      <c r="S315" s="775">
        <v>0</v>
      </c>
      <c r="T315" s="842"/>
      <c r="U315" s="798">
        <v>0</v>
      </c>
    </row>
    <row r="316" spans="1:21" ht="14.4" customHeight="1" x14ac:dyDescent="0.3">
      <c r="A316" s="756">
        <v>50</v>
      </c>
      <c r="B316" s="757" t="s">
        <v>1862</v>
      </c>
      <c r="C316" s="757" t="s">
        <v>1865</v>
      </c>
      <c r="D316" s="840" t="s">
        <v>3054</v>
      </c>
      <c r="E316" s="841" t="s">
        <v>1877</v>
      </c>
      <c r="F316" s="757" t="s">
        <v>1863</v>
      </c>
      <c r="G316" s="757" t="s">
        <v>1911</v>
      </c>
      <c r="H316" s="757" t="s">
        <v>595</v>
      </c>
      <c r="I316" s="757" t="s">
        <v>1986</v>
      </c>
      <c r="J316" s="757" t="s">
        <v>774</v>
      </c>
      <c r="K316" s="757" t="s">
        <v>1562</v>
      </c>
      <c r="L316" s="758">
        <v>490.89</v>
      </c>
      <c r="M316" s="758">
        <v>1472.67</v>
      </c>
      <c r="N316" s="757">
        <v>3</v>
      </c>
      <c r="O316" s="842">
        <v>0.5</v>
      </c>
      <c r="P316" s="758">
        <v>1472.67</v>
      </c>
      <c r="Q316" s="775">
        <v>1</v>
      </c>
      <c r="R316" s="757">
        <v>3</v>
      </c>
      <c r="S316" s="775">
        <v>1</v>
      </c>
      <c r="T316" s="842">
        <v>0.5</v>
      </c>
      <c r="U316" s="798">
        <v>1</v>
      </c>
    </row>
    <row r="317" spans="1:21" ht="14.4" customHeight="1" x14ac:dyDescent="0.3">
      <c r="A317" s="756">
        <v>50</v>
      </c>
      <c r="B317" s="757" t="s">
        <v>1862</v>
      </c>
      <c r="C317" s="757" t="s">
        <v>1865</v>
      </c>
      <c r="D317" s="840" t="s">
        <v>3054</v>
      </c>
      <c r="E317" s="841" t="s">
        <v>1877</v>
      </c>
      <c r="F317" s="757" t="s">
        <v>1863</v>
      </c>
      <c r="G317" s="757" t="s">
        <v>1911</v>
      </c>
      <c r="H317" s="757" t="s">
        <v>595</v>
      </c>
      <c r="I317" s="757" t="s">
        <v>1912</v>
      </c>
      <c r="J317" s="757" t="s">
        <v>774</v>
      </c>
      <c r="K317" s="757" t="s">
        <v>1560</v>
      </c>
      <c r="L317" s="758">
        <v>1154.68</v>
      </c>
      <c r="M317" s="758">
        <v>1154.68</v>
      </c>
      <c r="N317" s="757">
        <v>1</v>
      </c>
      <c r="O317" s="842">
        <v>0.5</v>
      </c>
      <c r="P317" s="758"/>
      <c r="Q317" s="775">
        <v>0</v>
      </c>
      <c r="R317" s="757"/>
      <c r="S317" s="775">
        <v>0</v>
      </c>
      <c r="T317" s="842"/>
      <c r="U317" s="798">
        <v>0</v>
      </c>
    </row>
    <row r="318" spans="1:21" ht="14.4" customHeight="1" x14ac:dyDescent="0.3">
      <c r="A318" s="756">
        <v>50</v>
      </c>
      <c r="B318" s="757" t="s">
        <v>1862</v>
      </c>
      <c r="C318" s="757" t="s">
        <v>1865</v>
      </c>
      <c r="D318" s="840" t="s">
        <v>3054</v>
      </c>
      <c r="E318" s="841" t="s">
        <v>1877</v>
      </c>
      <c r="F318" s="757" t="s">
        <v>1863</v>
      </c>
      <c r="G318" s="757" t="s">
        <v>1911</v>
      </c>
      <c r="H318" s="757" t="s">
        <v>595</v>
      </c>
      <c r="I318" s="757" t="s">
        <v>1565</v>
      </c>
      <c r="J318" s="757" t="s">
        <v>780</v>
      </c>
      <c r="K318" s="757" t="s">
        <v>2371</v>
      </c>
      <c r="L318" s="758">
        <v>1847.49</v>
      </c>
      <c r="M318" s="758">
        <v>1847.49</v>
      </c>
      <c r="N318" s="757">
        <v>1</v>
      </c>
      <c r="O318" s="842">
        <v>0.5</v>
      </c>
      <c r="P318" s="758"/>
      <c r="Q318" s="775">
        <v>0</v>
      </c>
      <c r="R318" s="757"/>
      <c r="S318" s="775">
        <v>0</v>
      </c>
      <c r="T318" s="842"/>
      <c r="U318" s="798">
        <v>0</v>
      </c>
    </row>
    <row r="319" spans="1:21" ht="14.4" customHeight="1" x14ac:dyDescent="0.3">
      <c r="A319" s="756">
        <v>50</v>
      </c>
      <c r="B319" s="757" t="s">
        <v>1862</v>
      </c>
      <c r="C319" s="757" t="s">
        <v>1865</v>
      </c>
      <c r="D319" s="840" t="s">
        <v>3054</v>
      </c>
      <c r="E319" s="841" t="s">
        <v>1877</v>
      </c>
      <c r="F319" s="757" t="s">
        <v>1863</v>
      </c>
      <c r="G319" s="757" t="s">
        <v>1911</v>
      </c>
      <c r="H319" s="757" t="s">
        <v>595</v>
      </c>
      <c r="I319" s="757" t="s">
        <v>1561</v>
      </c>
      <c r="J319" s="757" t="s">
        <v>774</v>
      </c>
      <c r="K319" s="757" t="s">
        <v>1562</v>
      </c>
      <c r="L319" s="758">
        <v>490.89</v>
      </c>
      <c r="M319" s="758">
        <v>981.78</v>
      </c>
      <c r="N319" s="757">
        <v>2</v>
      </c>
      <c r="O319" s="842">
        <v>0.5</v>
      </c>
      <c r="P319" s="758">
        <v>981.78</v>
      </c>
      <c r="Q319" s="775">
        <v>1</v>
      </c>
      <c r="R319" s="757">
        <v>2</v>
      </c>
      <c r="S319" s="775">
        <v>1</v>
      </c>
      <c r="T319" s="842">
        <v>0.5</v>
      </c>
      <c r="U319" s="798">
        <v>1</v>
      </c>
    </row>
    <row r="320" spans="1:21" ht="14.4" customHeight="1" x14ac:dyDescent="0.3">
      <c r="A320" s="756">
        <v>50</v>
      </c>
      <c r="B320" s="757" t="s">
        <v>1862</v>
      </c>
      <c r="C320" s="757" t="s">
        <v>1865</v>
      </c>
      <c r="D320" s="840" t="s">
        <v>3054</v>
      </c>
      <c r="E320" s="841" t="s">
        <v>1877</v>
      </c>
      <c r="F320" s="757" t="s">
        <v>1863</v>
      </c>
      <c r="G320" s="757" t="s">
        <v>1911</v>
      </c>
      <c r="H320" s="757" t="s">
        <v>595</v>
      </c>
      <c r="I320" s="757" t="s">
        <v>1559</v>
      </c>
      <c r="J320" s="757" t="s">
        <v>774</v>
      </c>
      <c r="K320" s="757" t="s">
        <v>1560</v>
      </c>
      <c r="L320" s="758">
        <v>1154.68</v>
      </c>
      <c r="M320" s="758">
        <v>1154.68</v>
      </c>
      <c r="N320" s="757">
        <v>1</v>
      </c>
      <c r="O320" s="842">
        <v>0.5</v>
      </c>
      <c r="P320" s="758"/>
      <c r="Q320" s="775">
        <v>0</v>
      </c>
      <c r="R320" s="757"/>
      <c r="S320" s="775">
        <v>0</v>
      </c>
      <c r="T320" s="842"/>
      <c r="U320" s="798">
        <v>0</v>
      </c>
    </row>
    <row r="321" spans="1:21" ht="14.4" customHeight="1" x14ac:dyDescent="0.3">
      <c r="A321" s="756">
        <v>50</v>
      </c>
      <c r="B321" s="757" t="s">
        <v>1862</v>
      </c>
      <c r="C321" s="757" t="s">
        <v>1865</v>
      </c>
      <c r="D321" s="840" t="s">
        <v>3054</v>
      </c>
      <c r="E321" s="841" t="s">
        <v>1877</v>
      </c>
      <c r="F321" s="757" t="s">
        <v>1863</v>
      </c>
      <c r="G321" s="757" t="s">
        <v>2038</v>
      </c>
      <c r="H321" s="757" t="s">
        <v>566</v>
      </c>
      <c r="I321" s="757" t="s">
        <v>2204</v>
      </c>
      <c r="J321" s="757" t="s">
        <v>903</v>
      </c>
      <c r="K321" s="757" t="s">
        <v>2205</v>
      </c>
      <c r="L321" s="758">
        <v>32.76</v>
      </c>
      <c r="M321" s="758">
        <v>65.52</v>
      </c>
      <c r="N321" s="757">
        <v>2</v>
      </c>
      <c r="O321" s="842">
        <v>1</v>
      </c>
      <c r="P321" s="758">
        <v>65.52</v>
      </c>
      <c r="Q321" s="775">
        <v>1</v>
      </c>
      <c r="R321" s="757">
        <v>2</v>
      </c>
      <c r="S321" s="775">
        <v>1</v>
      </c>
      <c r="T321" s="842">
        <v>1</v>
      </c>
      <c r="U321" s="798">
        <v>1</v>
      </c>
    </row>
    <row r="322" spans="1:21" ht="14.4" customHeight="1" x14ac:dyDescent="0.3">
      <c r="A322" s="756">
        <v>50</v>
      </c>
      <c r="B322" s="757" t="s">
        <v>1862</v>
      </c>
      <c r="C322" s="757" t="s">
        <v>1865</v>
      </c>
      <c r="D322" s="840" t="s">
        <v>3054</v>
      </c>
      <c r="E322" s="841" t="s">
        <v>1877</v>
      </c>
      <c r="F322" s="757" t="s">
        <v>1863</v>
      </c>
      <c r="G322" s="757" t="s">
        <v>2206</v>
      </c>
      <c r="H322" s="757" t="s">
        <v>566</v>
      </c>
      <c r="I322" s="757" t="s">
        <v>2372</v>
      </c>
      <c r="J322" s="757" t="s">
        <v>797</v>
      </c>
      <c r="K322" s="757" t="s">
        <v>2373</v>
      </c>
      <c r="L322" s="758">
        <v>46.85</v>
      </c>
      <c r="M322" s="758">
        <v>46.85</v>
      </c>
      <c r="N322" s="757">
        <v>1</v>
      </c>
      <c r="O322" s="842">
        <v>1</v>
      </c>
      <c r="P322" s="758"/>
      <c r="Q322" s="775">
        <v>0</v>
      </c>
      <c r="R322" s="757"/>
      <c r="S322" s="775">
        <v>0</v>
      </c>
      <c r="T322" s="842"/>
      <c r="U322" s="798">
        <v>0</v>
      </c>
    </row>
    <row r="323" spans="1:21" ht="14.4" customHeight="1" x14ac:dyDescent="0.3">
      <c r="A323" s="756">
        <v>50</v>
      </c>
      <c r="B323" s="757" t="s">
        <v>1862</v>
      </c>
      <c r="C323" s="757" t="s">
        <v>1865</v>
      </c>
      <c r="D323" s="840" t="s">
        <v>3054</v>
      </c>
      <c r="E323" s="841" t="s">
        <v>1877</v>
      </c>
      <c r="F323" s="757" t="s">
        <v>1863</v>
      </c>
      <c r="G323" s="757" t="s">
        <v>1990</v>
      </c>
      <c r="H323" s="757" t="s">
        <v>595</v>
      </c>
      <c r="I323" s="757" t="s">
        <v>2213</v>
      </c>
      <c r="J323" s="757" t="s">
        <v>1509</v>
      </c>
      <c r="K323" s="757" t="s">
        <v>1510</v>
      </c>
      <c r="L323" s="758">
        <v>28.81</v>
      </c>
      <c r="M323" s="758">
        <v>28.81</v>
      </c>
      <c r="N323" s="757">
        <v>1</v>
      </c>
      <c r="O323" s="842">
        <v>0.5</v>
      </c>
      <c r="P323" s="758"/>
      <c r="Q323" s="775">
        <v>0</v>
      </c>
      <c r="R323" s="757"/>
      <c r="S323" s="775">
        <v>0</v>
      </c>
      <c r="T323" s="842"/>
      <c r="U323" s="798">
        <v>0</v>
      </c>
    </row>
    <row r="324" spans="1:21" ht="14.4" customHeight="1" x14ac:dyDescent="0.3">
      <c r="A324" s="756">
        <v>50</v>
      </c>
      <c r="B324" s="757" t="s">
        <v>1862</v>
      </c>
      <c r="C324" s="757" t="s">
        <v>1865</v>
      </c>
      <c r="D324" s="840" t="s">
        <v>3054</v>
      </c>
      <c r="E324" s="841" t="s">
        <v>1877</v>
      </c>
      <c r="F324" s="757" t="s">
        <v>1863</v>
      </c>
      <c r="G324" s="757" t="s">
        <v>1990</v>
      </c>
      <c r="H324" s="757" t="s">
        <v>595</v>
      </c>
      <c r="I324" s="757" t="s">
        <v>2214</v>
      </c>
      <c r="J324" s="757" t="s">
        <v>1509</v>
      </c>
      <c r="K324" s="757" t="s">
        <v>1514</v>
      </c>
      <c r="L324" s="758">
        <v>57.64</v>
      </c>
      <c r="M324" s="758">
        <v>172.92000000000002</v>
      </c>
      <c r="N324" s="757">
        <v>3</v>
      </c>
      <c r="O324" s="842">
        <v>2</v>
      </c>
      <c r="P324" s="758">
        <v>57.64</v>
      </c>
      <c r="Q324" s="775">
        <v>0.33333333333333331</v>
      </c>
      <c r="R324" s="757">
        <v>1</v>
      </c>
      <c r="S324" s="775">
        <v>0.33333333333333331</v>
      </c>
      <c r="T324" s="842">
        <v>0.5</v>
      </c>
      <c r="U324" s="798">
        <v>0.25</v>
      </c>
    </row>
    <row r="325" spans="1:21" ht="14.4" customHeight="1" x14ac:dyDescent="0.3">
      <c r="A325" s="756">
        <v>50</v>
      </c>
      <c r="B325" s="757" t="s">
        <v>1862</v>
      </c>
      <c r="C325" s="757" t="s">
        <v>1865</v>
      </c>
      <c r="D325" s="840" t="s">
        <v>3054</v>
      </c>
      <c r="E325" s="841" t="s">
        <v>1877</v>
      </c>
      <c r="F325" s="757" t="s">
        <v>1863</v>
      </c>
      <c r="G325" s="757" t="s">
        <v>1990</v>
      </c>
      <c r="H325" s="757" t="s">
        <v>595</v>
      </c>
      <c r="I325" s="757" t="s">
        <v>2374</v>
      </c>
      <c r="J325" s="757" t="s">
        <v>1509</v>
      </c>
      <c r="K325" s="757" t="s">
        <v>2375</v>
      </c>
      <c r="L325" s="758">
        <v>8.06</v>
      </c>
      <c r="M325" s="758">
        <v>8.06</v>
      </c>
      <c r="N325" s="757">
        <v>1</v>
      </c>
      <c r="O325" s="842">
        <v>0.5</v>
      </c>
      <c r="P325" s="758"/>
      <c r="Q325" s="775">
        <v>0</v>
      </c>
      <c r="R325" s="757"/>
      <c r="S325" s="775">
        <v>0</v>
      </c>
      <c r="T325" s="842"/>
      <c r="U325" s="798">
        <v>0</v>
      </c>
    </row>
    <row r="326" spans="1:21" ht="14.4" customHeight="1" x14ac:dyDescent="0.3">
      <c r="A326" s="756">
        <v>50</v>
      </c>
      <c r="B326" s="757" t="s">
        <v>1862</v>
      </c>
      <c r="C326" s="757" t="s">
        <v>1865</v>
      </c>
      <c r="D326" s="840" t="s">
        <v>3054</v>
      </c>
      <c r="E326" s="841" t="s">
        <v>1877</v>
      </c>
      <c r="F326" s="757" t="s">
        <v>1863</v>
      </c>
      <c r="G326" s="757" t="s">
        <v>1990</v>
      </c>
      <c r="H326" s="757" t="s">
        <v>595</v>
      </c>
      <c r="I326" s="757" t="s">
        <v>1513</v>
      </c>
      <c r="J326" s="757" t="s">
        <v>1509</v>
      </c>
      <c r="K326" s="757" t="s">
        <v>1514</v>
      </c>
      <c r="L326" s="758">
        <v>57.64</v>
      </c>
      <c r="M326" s="758">
        <v>57.64</v>
      </c>
      <c r="N326" s="757">
        <v>1</v>
      </c>
      <c r="O326" s="842">
        <v>0.5</v>
      </c>
      <c r="P326" s="758"/>
      <c r="Q326" s="775">
        <v>0</v>
      </c>
      <c r="R326" s="757"/>
      <c r="S326" s="775">
        <v>0</v>
      </c>
      <c r="T326" s="842"/>
      <c r="U326" s="798">
        <v>0</v>
      </c>
    </row>
    <row r="327" spans="1:21" ht="14.4" customHeight="1" x14ac:dyDescent="0.3">
      <c r="A327" s="756">
        <v>50</v>
      </c>
      <c r="B327" s="757" t="s">
        <v>1862</v>
      </c>
      <c r="C327" s="757" t="s">
        <v>1865</v>
      </c>
      <c r="D327" s="840" t="s">
        <v>3054</v>
      </c>
      <c r="E327" s="841" t="s">
        <v>1877</v>
      </c>
      <c r="F327" s="757" t="s">
        <v>1863</v>
      </c>
      <c r="G327" s="757" t="s">
        <v>1990</v>
      </c>
      <c r="H327" s="757" t="s">
        <v>595</v>
      </c>
      <c r="I327" s="757" t="s">
        <v>1508</v>
      </c>
      <c r="J327" s="757" t="s">
        <v>1509</v>
      </c>
      <c r="K327" s="757" t="s">
        <v>1510</v>
      </c>
      <c r="L327" s="758">
        <v>28.81</v>
      </c>
      <c r="M327" s="758">
        <v>86.429999999999993</v>
      </c>
      <c r="N327" s="757">
        <v>3</v>
      </c>
      <c r="O327" s="842">
        <v>1.5</v>
      </c>
      <c r="P327" s="758"/>
      <c r="Q327" s="775">
        <v>0</v>
      </c>
      <c r="R327" s="757"/>
      <c r="S327" s="775">
        <v>0</v>
      </c>
      <c r="T327" s="842"/>
      <c r="U327" s="798">
        <v>0</v>
      </c>
    </row>
    <row r="328" spans="1:21" ht="14.4" customHeight="1" x14ac:dyDescent="0.3">
      <c r="A328" s="756">
        <v>50</v>
      </c>
      <c r="B328" s="757" t="s">
        <v>1862</v>
      </c>
      <c r="C328" s="757" t="s">
        <v>1865</v>
      </c>
      <c r="D328" s="840" t="s">
        <v>3054</v>
      </c>
      <c r="E328" s="841" t="s">
        <v>1877</v>
      </c>
      <c r="F328" s="757" t="s">
        <v>1863</v>
      </c>
      <c r="G328" s="757" t="s">
        <v>1990</v>
      </c>
      <c r="H328" s="757" t="s">
        <v>595</v>
      </c>
      <c r="I328" s="757" t="s">
        <v>2376</v>
      </c>
      <c r="J328" s="757" t="s">
        <v>1509</v>
      </c>
      <c r="K328" s="757" t="s">
        <v>2377</v>
      </c>
      <c r="L328" s="758">
        <v>0</v>
      </c>
      <c r="M328" s="758">
        <v>0</v>
      </c>
      <c r="N328" s="757">
        <v>3</v>
      </c>
      <c r="O328" s="842">
        <v>1.5</v>
      </c>
      <c r="P328" s="758"/>
      <c r="Q328" s="775"/>
      <c r="R328" s="757"/>
      <c r="S328" s="775">
        <v>0</v>
      </c>
      <c r="T328" s="842"/>
      <c r="U328" s="798">
        <v>0</v>
      </c>
    </row>
    <row r="329" spans="1:21" ht="14.4" customHeight="1" x14ac:dyDescent="0.3">
      <c r="A329" s="756">
        <v>50</v>
      </c>
      <c r="B329" s="757" t="s">
        <v>1862</v>
      </c>
      <c r="C329" s="757" t="s">
        <v>1865</v>
      </c>
      <c r="D329" s="840" t="s">
        <v>3054</v>
      </c>
      <c r="E329" s="841" t="s">
        <v>1877</v>
      </c>
      <c r="F329" s="757" t="s">
        <v>1863</v>
      </c>
      <c r="G329" s="757" t="s">
        <v>1993</v>
      </c>
      <c r="H329" s="757" t="s">
        <v>595</v>
      </c>
      <c r="I329" s="757" t="s">
        <v>1994</v>
      </c>
      <c r="J329" s="757" t="s">
        <v>939</v>
      </c>
      <c r="K329" s="757" t="s">
        <v>1588</v>
      </c>
      <c r="L329" s="758">
        <v>48.27</v>
      </c>
      <c r="M329" s="758">
        <v>482.7</v>
      </c>
      <c r="N329" s="757">
        <v>10</v>
      </c>
      <c r="O329" s="842">
        <v>5.5</v>
      </c>
      <c r="P329" s="758">
        <v>96.54</v>
      </c>
      <c r="Q329" s="775">
        <v>0.2</v>
      </c>
      <c r="R329" s="757">
        <v>2</v>
      </c>
      <c r="S329" s="775">
        <v>0.2</v>
      </c>
      <c r="T329" s="842">
        <v>1.5</v>
      </c>
      <c r="U329" s="798">
        <v>0.27272727272727271</v>
      </c>
    </row>
    <row r="330" spans="1:21" ht="14.4" customHeight="1" x14ac:dyDescent="0.3">
      <c r="A330" s="756">
        <v>50</v>
      </c>
      <c r="B330" s="757" t="s">
        <v>1862</v>
      </c>
      <c r="C330" s="757" t="s">
        <v>1865</v>
      </c>
      <c r="D330" s="840" t="s">
        <v>3054</v>
      </c>
      <c r="E330" s="841" t="s">
        <v>1877</v>
      </c>
      <c r="F330" s="757" t="s">
        <v>1863</v>
      </c>
      <c r="G330" s="757" t="s">
        <v>2215</v>
      </c>
      <c r="H330" s="757" t="s">
        <v>595</v>
      </c>
      <c r="I330" s="757" t="s">
        <v>2378</v>
      </c>
      <c r="J330" s="757" t="s">
        <v>1618</v>
      </c>
      <c r="K330" s="757" t="s">
        <v>2379</v>
      </c>
      <c r="L330" s="758">
        <v>234.91</v>
      </c>
      <c r="M330" s="758">
        <v>234.91</v>
      </c>
      <c r="N330" s="757">
        <v>1</v>
      </c>
      <c r="O330" s="842">
        <v>0.5</v>
      </c>
      <c r="P330" s="758"/>
      <c r="Q330" s="775">
        <v>0</v>
      </c>
      <c r="R330" s="757"/>
      <c r="S330" s="775">
        <v>0</v>
      </c>
      <c r="T330" s="842"/>
      <c r="U330" s="798">
        <v>0</v>
      </c>
    </row>
    <row r="331" spans="1:21" ht="14.4" customHeight="1" x14ac:dyDescent="0.3">
      <c r="A331" s="756">
        <v>50</v>
      </c>
      <c r="B331" s="757" t="s">
        <v>1862</v>
      </c>
      <c r="C331" s="757" t="s">
        <v>1865</v>
      </c>
      <c r="D331" s="840" t="s">
        <v>3054</v>
      </c>
      <c r="E331" s="841" t="s">
        <v>1877</v>
      </c>
      <c r="F331" s="757" t="s">
        <v>1863</v>
      </c>
      <c r="G331" s="757" t="s">
        <v>1914</v>
      </c>
      <c r="H331" s="757" t="s">
        <v>595</v>
      </c>
      <c r="I331" s="757" t="s">
        <v>1915</v>
      </c>
      <c r="J331" s="757" t="s">
        <v>1614</v>
      </c>
      <c r="K331" s="757" t="s">
        <v>1916</v>
      </c>
      <c r="L331" s="758">
        <v>145.72999999999999</v>
      </c>
      <c r="M331" s="758">
        <v>145.72999999999999</v>
      </c>
      <c r="N331" s="757">
        <v>1</v>
      </c>
      <c r="O331" s="842">
        <v>0.5</v>
      </c>
      <c r="P331" s="758"/>
      <c r="Q331" s="775">
        <v>0</v>
      </c>
      <c r="R331" s="757"/>
      <c r="S331" s="775">
        <v>0</v>
      </c>
      <c r="T331" s="842"/>
      <c r="U331" s="798">
        <v>0</v>
      </c>
    </row>
    <row r="332" spans="1:21" ht="14.4" customHeight="1" x14ac:dyDescent="0.3">
      <c r="A332" s="756">
        <v>50</v>
      </c>
      <c r="B332" s="757" t="s">
        <v>1862</v>
      </c>
      <c r="C332" s="757" t="s">
        <v>1865</v>
      </c>
      <c r="D332" s="840" t="s">
        <v>3054</v>
      </c>
      <c r="E332" s="841" t="s">
        <v>1877</v>
      </c>
      <c r="F332" s="757" t="s">
        <v>1863</v>
      </c>
      <c r="G332" s="757" t="s">
        <v>2041</v>
      </c>
      <c r="H332" s="757" t="s">
        <v>566</v>
      </c>
      <c r="I332" s="757" t="s">
        <v>2042</v>
      </c>
      <c r="J332" s="757" t="s">
        <v>2043</v>
      </c>
      <c r="K332" s="757" t="s">
        <v>2044</v>
      </c>
      <c r="L332" s="758">
        <v>57.64</v>
      </c>
      <c r="M332" s="758">
        <v>57.64</v>
      </c>
      <c r="N332" s="757">
        <v>1</v>
      </c>
      <c r="O332" s="842">
        <v>0.5</v>
      </c>
      <c r="P332" s="758"/>
      <c r="Q332" s="775">
        <v>0</v>
      </c>
      <c r="R332" s="757"/>
      <c r="S332" s="775">
        <v>0</v>
      </c>
      <c r="T332" s="842"/>
      <c r="U332" s="798">
        <v>0</v>
      </c>
    </row>
    <row r="333" spans="1:21" ht="14.4" customHeight="1" x14ac:dyDescent="0.3">
      <c r="A333" s="756">
        <v>50</v>
      </c>
      <c r="B333" s="757" t="s">
        <v>1862</v>
      </c>
      <c r="C333" s="757" t="s">
        <v>1865</v>
      </c>
      <c r="D333" s="840" t="s">
        <v>3054</v>
      </c>
      <c r="E333" s="841" t="s">
        <v>1877</v>
      </c>
      <c r="F333" s="757" t="s">
        <v>1863</v>
      </c>
      <c r="G333" s="757" t="s">
        <v>2041</v>
      </c>
      <c r="H333" s="757" t="s">
        <v>566</v>
      </c>
      <c r="I333" s="757" t="s">
        <v>2042</v>
      </c>
      <c r="J333" s="757" t="s">
        <v>2043</v>
      </c>
      <c r="K333" s="757" t="s">
        <v>2044</v>
      </c>
      <c r="L333" s="758">
        <v>32.25</v>
      </c>
      <c r="M333" s="758">
        <v>32.25</v>
      </c>
      <c r="N333" s="757">
        <v>1</v>
      </c>
      <c r="O333" s="842">
        <v>0.5</v>
      </c>
      <c r="P333" s="758"/>
      <c r="Q333" s="775">
        <v>0</v>
      </c>
      <c r="R333" s="757"/>
      <c r="S333" s="775">
        <v>0</v>
      </c>
      <c r="T333" s="842"/>
      <c r="U333" s="798">
        <v>0</v>
      </c>
    </row>
    <row r="334" spans="1:21" ht="14.4" customHeight="1" x14ac:dyDescent="0.3">
      <c r="A334" s="756">
        <v>50</v>
      </c>
      <c r="B334" s="757" t="s">
        <v>1862</v>
      </c>
      <c r="C334" s="757" t="s">
        <v>1865</v>
      </c>
      <c r="D334" s="840" t="s">
        <v>3054</v>
      </c>
      <c r="E334" s="841" t="s">
        <v>1877</v>
      </c>
      <c r="F334" s="757" t="s">
        <v>1863</v>
      </c>
      <c r="G334" s="757" t="s">
        <v>1917</v>
      </c>
      <c r="H334" s="757" t="s">
        <v>595</v>
      </c>
      <c r="I334" s="757" t="s">
        <v>1606</v>
      </c>
      <c r="J334" s="757" t="s">
        <v>1605</v>
      </c>
      <c r="K334" s="757" t="s">
        <v>1607</v>
      </c>
      <c r="L334" s="758">
        <v>10.41</v>
      </c>
      <c r="M334" s="758">
        <v>31.23</v>
      </c>
      <c r="N334" s="757">
        <v>3</v>
      </c>
      <c r="O334" s="842">
        <v>1.5</v>
      </c>
      <c r="P334" s="758"/>
      <c r="Q334" s="775">
        <v>0</v>
      </c>
      <c r="R334" s="757"/>
      <c r="S334" s="775">
        <v>0</v>
      </c>
      <c r="T334" s="842"/>
      <c r="U334" s="798">
        <v>0</v>
      </c>
    </row>
    <row r="335" spans="1:21" ht="14.4" customHeight="1" x14ac:dyDescent="0.3">
      <c r="A335" s="756">
        <v>50</v>
      </c>
      <c r="B335" s="757" t="s">
        <v>1862</v>
      </c>
      <c r="C335" s="757" t="s">
        <v>1865</v>
      </c>
      <c r="D335" s="840" t="s">
        <v>3054</v>
      </c>
      <c r="E335" s="841" t="s">
        <v>1877</v>
      </c>
      <c r="F335" s="757" t="s">
        <v>1863</v>
      </c>
      <c r="G335" s="757" t="s">
        <v>1917</v>
      </c>
      <c r="H335" s="757" t="s">
        <v>595</v>
      </c>
      <c r="I335" s="757" t="s">
        <v>1918</v>
      </c>
      <c r="J335" s="757" t="s">
        <v>1605</v>
      </c>
      <c r="K335" s="757" t="s">
        <v>1919</v>
      </c>
      <c r="L335" s="758">
        <v>0</v>
      </c>
      <c r="M335" s="758">
        <v>0</v>
      </c>
      <c r="N335" s="757">
        <v>1</v>
      </c>
      <c r="O335" s="842">
        <v>0.5</v>
      </c>
      <c r="P335" s="758"/>
      <c r="Q335" s="775"/>
      <c r="R335" s="757"/>
      <c r="S335" s="775">
        <v>0</v>
      </c>
      <c r="T335" s="842"/>
      <c r="U335" s="798">
        <v>0</v>
      </c>
    </row>
    <row r="336" spans="1:21" ht="14.4" customHeight="1" x14ac:dyDescent="0.3">
      <c r="A336" s="756">
        <v>50</v>
      </c>
      <c r="B336" s="757" t="s">
        <v>1862</v>
      </c>
      <c r="C336" s="757" t="s">
        <v>1865</v>
      </c>
      <c r="D336" s="840" t="s">
        <v>3054</v>
      </c>
      <c r="E336" s="841" t="s">
        <v>1877</v>
      </c>
      <c r="F336" s="757" t="s">
        <v>1863</v>
      </c>
      <c r="G336" s="757" t="s">
        <v>1917</v>
      </c>
      <c r="H336" s="757" t="s">
        <v>595</v>
      </c>
      <c r="I336" s="757" t="s">
        <v>1608</v>
      </c>
      <c r="J336" s="757" t="s">
        <v>1605</v>
      </c>
      <c r="K336" s="757" t="s">
        <v>1609</v>
      </c>
      <c r="L336" s="758">
        <v>16.09</v>
      </c>
      <c r="M336" s="758">
        <v>32.18</v>
      </c>
      <c r="N336" s="757">
        <v>2</v>
      </c>
      <c r="O336" s="842">
        <v>1.5</v>
      </c>
      <c r="P336" s="758">
        <v>16.09</v>
      </c>
      <c r="Q336" s="775">
        <v>0.5</v>
      </c>
      <c r="R336" s="757">
        <v>1</v>
      </c>
      <c r="S336" s="775">
        <v>0.5</v>
      </c>
      <c r="T336" s="842">
        <v>0.5</v>
      </c>
      <c r="U336" s="798">
        <v>0.33333333333333331</v>
      </c>
    </row>
    <row r="337" spans="1:21" ht="14.4" customHeight="1" x14ac:dyDescent="0.3">
      <c r="A337" s="756">
        <v>50</v>
      </c>
      <c r="B337" s="757" t="s">
        <v>1862</v>
      </c>
      <c r="C337" s="757" t="s">
        <v>1865</v>
      </c>
      <c r="D337" s="840" t="s">
        <v>3054</v>
      </c>
      <c r="E337" s="841" t="s">
        <v>1877</v>
      </c>
      <c r="F337" s="757" t="s">
        <v>1863</v>
      </c>
      <c r="G337" s="757" t="s">
        <v>1917</v>
      </c>
      <c r="H337" s="757" t="s">
        <v>595</v>
      </c>
      <c r="I337" s="757" t="s">
        <v>2045</v>
      </c>
      <c r="J337" s="757" t="s">
        <v>1605</v>
      </c>
      <c r="K337" s="757" t="s">
        <v>2046</v>
      </c>
      <c r="L337" s="758">
        <v>0</v>
      </c>
      <c r="M337" s="758">
        <v>0</v>
      </c>
      <c r="N337" s="757">
        <v>2</v>
      </c>
      <c r="O337" s="842">
        <v>1</v>
      </c>
      <c r="P337" s="758">
        <v>0</v>
      </c>
      <c r="Q337" s="775"/>
      <c r="R337" s="757">
        <v>1</v>
      </c>
      <c r="S337" s="775">
        <v>0.5</v>
      </c>
      <c r="T337" s="842">
        <v>0.5</v>
      </c>
      <c r="U337" s="798">
        <v>0.5</v>
      </c>
    </row>
    <row r="338" spans="1:21" ht="14.4" customHeight="1" x14ac:dyDescent="0.3">
      <c r="A338" s="756">
        <v>50</v>
      </c>
      <c r="B338" s="757" t="s">
        <v>1862</v>
      </c>
      <c r="C338" s="757" t="s">
        <v>1865</v>
      </c>
      <c r="D338" s="840" t="s">
        <v>3054</v>
      </c>
      <c r="E338" s="841" t="s">
        <v>1877</v>
      </c>
      <c r="F338" s="757" t="s">
        <v>1863</v>
      </c>
      <c r="G338" s="757" t="s">
        <v>1917</v>
      </c>
      <c r="H338" s="757" t="s">
        <v>595</v>
      </c>
      <c r="I338" s="757" t="s">
        <v>1610</v>
      </c>
      <c r="J338" s="757" t="s">
        <v>1605</v>
      </c>
      <c r="K338" s="757" t="s">
        <v>1611</v>
      </c>
      <c r="L338" s="758">
        <v>48.27</v>
      </c>
      <c r="M338" s="758">
        <v>289.62</v>
      </c>
      <c r="N338" s="757">
        <v>6</v>
      </c>
      <c r="O338" s="842">
        <v>3</v>
      </c>
      <c r="P338" s="758">
        <v>144.81</v>
      </c>
      <c r="Q338" s="775">
        <v>0.5</v>
      </c>
      <c r="R338" s="757">
        <v>3</v>
      </c>
      <c r="S338" s="775">
        <v>0.5</v>
      </c>
      <c r="T338" s="842">
        <v>1.5</v>
      </c>
      <c r="U338" s="798">
        <v>0.5</v>
      </c>
    </row>
    <row r="339" spans="1:21" ht="14.4" customHeight="1" x14ac:dyDescent="0.3">
      <c r="A339" s="756">
        <v>50</v>
      </c>
      <c r="B339" s="757" t="s">
        <v>1862</v>
      </c>
      <c r="C339" s="757" t="s">
        <v>1865</v>
      </c>
      <c r="D339" s="840" t="s">
        <v>3054</v>
      </c>
      <c r="E339" s="841" t="s">
        <v>1877</v>
      </c>
      <c r="F339" s="757" t="s">
        <v>1863</v>
      </c>
      <c r="G339" s="757" t="s">
        <v>2236</v>
      </c>
      <c r="H339" s="757" t="s">
        <v>595</v>
      </c>
      <c r="I339" s="757" t="s">
        <v>2380</v>
      </c>
      <c r="J339" s="757" t="s">
        <v>2238</v>
      </c>
      <c r="K339" s="757" t="s">
        <v>1639</v>
      </c>
      <c r="L339" s="758">
        <v>278.64</v>
      </c>
      <c r="M339" s="758">
        <v>835.92</v>
      </c>
      <c r="N339" s="757">
        <v>3</v>
      </c>
      <c r="O339" s="842">
        <v>1.5</v>
      </c>
      <c r="P339" s="758">
        <v>278.64</v>
      </c>
      <c r="Q339" s="775">
        <v>0.33333333333333331</v>
      </c>
      <c r="R339" s="757">
        <v>1</v>
      </c>
      <c r="S339" s="775">
        <v>0.33333333333333331</v>
      </c>
      <c r="T339" s="842">
        <v>0.5</v>
      </c>
      <c r="U339" s="798">
        <v>0.33333333333333331</v>
      </c>
    </row>
    <row r="340" spans="1:21" ht="14.4" customHeight="1" x14ac:dyDescent="0.3">
      <c r="A340" s="756">
        <v>50</v>
      </c>
      <c r="B340" s="757" t="s">
        <v>1862</v>
      </c>
      <c r="C340" s="757" t="s">
        <v>1865</v>
      </c>
      <c r="D340" s="840" t="s">
        <v>3054</v>
      </c>
      <c r="E340" s="841" t="s">
        <v>1877</v>
      </c>
      <c r="F340" s="757" t="s">
        <v>1863</v>
      </c>
      <c r="G340" s="757" t="s">
        <v>2003</v>
      </c>
      <c r="H340" s="757" t="s">
        <v>566</v>
      </c>
      <c r="I340" s="757" t="s">
        <v>2381</v>
      </c>
      <c r="J340" s="757" t="s">
        <v>979</v>
      </c>
      <c r="K340" s="757" t="s">
        <v>2244</v>
      </c>
      <c r="L340" s="758">
        <v>0</v>
      </c>
      <c r="M340" s="758">
        <v>0</v>
      </c>
      <c r="N340" s="757">
        <v>3</v>
      </c>
      <c r="O340" s="842">
        <v>2</v>
      </c>
      <c r="P340" s="758"/>
      <c r="Q340" s="775"/>
      <c r="R340" s="757"/>
      <c r="S340" s="775">
        <v>0</v>
      </c>
      <c r="T340" s="842"/>
      <c r="U340" s="798">
        <v>0</v>
      </c>
    </row>
    <row r="341" spans="1:21" ht="14.4" customHeight="1" x14ac:dyDescent="0.3">
      <c r="A341" s="756">
        <v>50</v>
      </c>
      <c r="B341" s="757" t="s">
        <v>1862</v>
      </c>
      <c r="C341" s="757" t="s">
        <v>1865</v>
      </c>
      <c r="D341" s="840" t="s">
        <v>3054</v>
      </c>
      <c r="E341" s="841" t="s">
        <v>1877</v>
      </c>
      <c r="F341" s="757" t="s">
        <v>1863</v>
      </c>
      <c r="G341" s="757" t="s">
        <v>2003</v>
      </c>
      <c r="H341" s="757" t="s">
        <v>566</v>
      </c>
      <c r="I341" s="757" t="s">
        <v>2243</v>
      </c>
      <c r="J341" s="757" t="s">
        <v>979</v>
      </c>
      <c r="K341" s="757" t="s">
        <v>2244</v>
      </c>
      <c r="L341" s="758">
        <v>0</v>
      </c>
      <c r="M341" s="758">
        <v>0</v>
      </c>
      <c r="N341" s="757">
        <v>1</v>
      </c>
      <c r="O341" s="842">
        <v>1</v>
      </c>
      <c r="P341" s="758"/>
      <c r="Q341" s="775"/>
      <c r="R341" s="757"/>
      <c r="S341" s="775">
        <v>0</v>
      </c>
      <c r="T341" s="842"/>
      <c r="U341" s="798">
        <v>0</v>
      </c>
    </row>
    <row r="342" spans="1:21" ht="14.4" customHeight="1" x14ac:dyDescent="0.3">
      <c r="A342" s="756">
        <v>50</v>
      </c>
      <c r="B342" s="757" t="s">
        <v>1862</v>
      </c>
      <c r="C342" s="757" t="s">
        <v>1865</v>
      </c>
      <c r="D342" s="840" t="s">
        <v>3054</v>
      </c>
      <c r="E342" s="841" t="s">
        <v>1877</v>
      </c>
      <c r="F342" s="757" t="s">
        <v>1863</v>
      </c>
      <c r="G342" s="757" t="s">
        <v>2003</v>
      </c>
      <c r="H342" s="757" t="s">
        <v>566</v>
      </c>
      <c r="I342" s="757" t="s">
        <v>2243</v>
      </c>
      <c r="J342" s="757" t="s">
        <v>979</v>
      </c>
      <c r="K342" s="757" t="s">
        <v>2244</v>
      </c>
      <c r="L342" s="758">
        <v>90.53</v>
      </c>
      <c r="M342" s="758">
        <v>90.53</v>
      </c>
      <c r="N342" s="757">
        <v>1</v>
      </c>
      <c r="O342" s="842">
        <v>0.5</v>
      </c>
      <c r="P342" s="758"/>
      <c r="Q342" s="775">
        <v>0</v>
      </c>
      <c r="R342" s="757"/>
      <c r="S342" s="775">
        <v>0</v>
      </c>
      <c r="T342" s="842"/>
      <c r="U342" s="798">
        <v>0</v>
      </c>
    </row>
    <row r="343" spans="1:21" ht="14.4" customHeight="1" x14ac:dyDescent="0.3">
      <c r="A343" s="756">
        <v>50</v>
      </c>
      <c r="B343" s="757" t="s">
        <v>1862</v>
      </c>
      <c r="C343" s="757" t="s">
        <v>1865</v>
      </c>
      <c r="D343" s="840" t="s">
        <v>3054</v>
      </c>
      <c r="E343" s="841" t="s">
        <v>1877</v>
      </c>
      <c r="F343" s="757" t="s">
        <v>1863</v>
      </c>
      <c r="G343" s="757" t="s">
        <v>2382</v>
      </c>
      <c r="H343" s="757" t="s">
        <v>566</v>
      </c>
      <c r="I343" s="757" t="s">
        <v>2383</v>
      </c>
      <c r="J343" s="757" t="s">
        <v>2384</v>
      </c>
      <c r="K343" s="757" t="s">
        <v>1585</v>
      </c>
      <c r="L343" s="758">
        <v>54.95</v>
      </c>
      <c r="M343" s="758">
        <v>54.95</v>
      </c>
      <c r="N343" s="757">
        <v>1</v>
      </c>
      <c r="O343" s="842">
        <v>0.5</v>
      </c>
      <c r="P343" s="758"/>
      <c r="Q343" s="775">
        <v>0</v>
      </c>
      <c r="R343" s="757"/>
      <c r="S343" s="775">
        <v>0</v>
      </c>
      <c r="T343" s="842"/>
      <c r="U343" s="798">
        <v>0</v>
      </c>
    </row>
    <row r="344" spans="1:21" ht="14.4" customHeight="1" x14ac:dyDescent="0.3">
      <c r="A344" s="756">
        <v>50</v>
      </c>
      <c r="B344" s="757" t="s">
        <v>1862</v>
      </c>
      <c r="C344" s="757" t="s">
        <v>1865</v>
      </c>
      <c r="D344" s="840" t="s">
        <v>3054</v>
      </c>
      <c r="E344" s="841" t="s">
        <v>1877</v>
      </c>
      <c r="F344" s="757" t="s">
        <v>1863</v>
      </c>
      <c r="G344" s="757" t="s">
        <v>1924</v>
      </c>
      <c r="H344" s="757" t="s">
        <v>566</v>
      </c>
      <c r="I344" s="757" t="s">
        <v>1925</v>
      </c>
      <c r="J344" s="757" t="s">
        <v>1043</v>
      </c>
      <c r="K344" s="757" t="s">
        <v>1926</v>
      </c>
      <c r="L344" s="758">
        <v>42.08</v>
      </c>
      <c r="M344" s="758">
        <v>294.55999999999995</v>
      </c>
      <c r="N344" s="757">
        <v>7</v>
      </c>
      <c r="O344" s="842">
        <v>3.5</v>
      </c>
      <c r="P344" s="758">
        <v>42.08</v>
      </c>
      <c r="Q344" s="775">
        <v>0.14285714285714288</v>
      </c>
      <c r="R344" s="757">
        <v>1</v>
      </c>
      <c r="S344" s="775">
        <v>0.14285714285714285</v>
      </c>
      <c r="T344" s="842">
        <v>0.5</v>
      </c>
      <c r="U344" s="798">
        <v>0.14285714285714285</v>
      </c>
    </row>
    <row r="345" spans="1:21" ht="14.4" customHeight="1" x14ac:dyDescent="0.3">
      <c r="A345" s="756">
        <v>50</v>
      </c>
      <c r="B345" s="757" t="s">
        <v>1862</v>
      </c>
      <c r="C345" s="757" t="s">
        <v>1865</v>
      </c>
      <c r="D345" s="840" t="s">
        <v>3054</v>
      </c>
      <c r="E345" s="841" t="s">
        <v>1877</v>
      </c>
      <c r="F345" s="757" t="s">
        <v>1863</v>
      </c>
      <c r="G345" s="757" t="s">
        <v>1927</v>
      </c>
      <c r="H345" s="757" t="s">
        <v>566</v>
      </c>
      <c r="I345" s="757" t="s">
        <v>1928</v>
      </c>
      <c r="J345" s="757" t="s">
        <v>660</v>
      </c>
      <c r="K345" s="757" t="s">
        <v>1929</v>
      </c>
      <c r="L345" s="758">
        <v>42.54</v>
      </c>
      <c r="M345" s="758">
        <v>42.54</v>
      </c>
      <c r="N345" s="757">
        <v>1</v>
      </c>
      <c r="O345" s="842">
        <v>1</v>
      </c>
      <c r="P345" s="758"/>
      <c r="Q345" s="775">
        <v>0</v>
      </c>
      <c r="R345" s="757"/>
      <c r="S345" s="775">
        <v>0</v>
      </c>
      <c r="T345" s="842"/>
      <c r="U345" s="798">
        <v>0</v>
      </c>
    </row>
    <row r="346" spans="1:21" ht="14.4" customHeight="1" x14ac:dyDescent="0.3">
      <c r="A346" s="756">
        <v>50</v>
      </c>
      <c r="B346" s="757" t="s">
        <v>1862</v>
      </c>
      <c r="C346" s="757" t="s">
        <v>1865</v>
      </c>
      <c r="D346" s="840" t="s">
        <v>3054</v>
      </c>
      <c r="E346" s="841" t="s">
        <v>1877</v>
      </c>
      <c r="F346" s="757" t="s">
        <v>1863</v>
      </c>
      <c r="G346" s="757" t="s">
        <v>1927</v>
      </c>
      <c r="H346" s="757" t="s">
        <v>566</v>
      </c>
      <c r="I346" s="757" t="s">
        <v>2008</v>
      </c>
      <c r="J346" s="757" t="s">
        <v>1155</v>
      </c>
      <c r="K346" s="757" t="s">
        <v>1929</v>
      </c>
      <c r="L346" s="758">
        <v>42.54</v>
      </c>
      <c r="M346" s="758">
        <v>42.54</v>
      </c>
      <c r="N346" s="757">
        <v>1</v>
      </c>
      <c r="O346" s="842">
        <v>1</v>
      </c>
      <c r="P346" s="758"/>
      <c r="Q346" s="775">
        <v>0</v>
      </c>
      <c r="R346" s="757"/>
      <c r="S346" s="775">
        <v>0</v>
      </c>
      <c r="T346" s="842"/>
      <c r="U346" s="798">
        <v>0</v>
      </c>
    </row>
    <row r="347" spans="1:21" ht="14.4" customHeight="1" x14ac:dyDescent="0.3">
      <c r="A347" s="756">
        <v>50</v>
      </c>
      <c r="B347" s="757" t="s">
        <v>1862</v>
      </c>
      <c r="C347" s="757" t="s">
        <v>1865</v>
      </c>
      <c r="D347" s="840" t="s">
        <v>3054</v>
      </c>
      <c r="E347" s="841" t="s">
        <v>1877</v>
      </c>
      <c r="F347" s="757" t="s">
        <v>1863</v>
      </c>
      <c r="G347" s="757" t="s">
        <v>2009</v>
      </c>
      <c r="H347" s="757" t="s">
        <v>566</v>
      </c>
      <c r="I347" s="757" t="s">
        <v>2254</v>
      </c>
      <c r="J347" s="757" t="s">
        <v>2255</v>
      </c>
      <c r="K347" s="757" t="s">
        <v>2256</v>
      </c>
      <c r="L347" s="758">
        <v>131.54</v>
      </c>
      <c r="M347" s="758">
        <v>131.54</v>
      </c>
      <c r="N347" s="757">
        <v>1</v>
      </c>
      <c r="O347" s="842">
        <v>0.5</v>
      </c>
      <c r="P347" s="758"/>
      <c r="Q347" s="775">
        <v>0</v>
      </c>
      <c r="R347" s="757"/>
      <c r="S347" s="775">
        <v>0</v>
      </c>
      <c r="T347" s="842"/>
      <c r="U347" s="798">
        <v>0</v>
      </c>
    </row>
    <row r="348" spans="1:21" ht="14.4" customHeight="1" x14ac:dyDescent="0.3">
      <c r="A348" s="756">
        <v>50</v>
      </c>
      <c r="B348" s="757" t="s">
        <v>1862</v>
      </c>
      <c r="C348" s="757" t="s">
        <v>1865</v>
      </c>
      <c r="D348" s="840" t="s">
        <v>3054</v>
      </c>
      <c r="E348" s="841" t="s">
        <v>1877</v>
      </c>
      <c r="F348" s="757" t="s">
        <v>1863</v>
      </c>
      <c r="G348" s="757" t="s">
        <v>2009</v>
      </c>
      <c r="H348" s="757" t="s">
        <v>566</v>
      </c>
      <c r="I348" s="757" t="s">
        <v>2385</v>
      </c>
      <c r="J348" s="757" t="s">
        <v>2255</v>
      </c>
      <c r="K348" s="757" t="s">
        <v>2256</v>
      </c>
      <c r="L348" s="758">
        <v>131.54</v>
      </c>
      <c r="M348" s="758">
        <v>131.54</v>
      </c>
      <c r="N348" s="757">
        <v>1</v>
      </c>
      <c r="O348" s="842">
        <v>0.5</v>
      </c>
      <c r="P348" s="758">
        <v>131.54</v>
      </c>
      <c r="Q348" s="775">
        <v>1</v>
      </c>
      <c r="R348" s="757">
        <v>1</v>
      </c>
      <c r="S348" s="775">
        <v>1</v>
      </c>
      <c r="T348" s="842">
        <v>0.5</v>
      </c>
      <c r="U348" s="798">
        <v>1</v>
      </c>
    </row>
    <row r="349" spans="1:21" ht="14.4" customHeight="1" x14ac:dyDescent="0.3">
      <c r="A349" s="756">
        <v>50</v>
      </c>
      <c r="B349" s="757" t="s">
        <v>1862</v>
      </c>
      <c r="C349" s="757" t="s">
        <v>1865</v>
      </c>
      <c r="D349" s="840" t="s">
        <v>3054</v>
      </c>
      <c r="E349" s="841" t="s">
        <v>1877</v>
      </c>
      <c r="F349" s="757" t="s">
        <v>1863</v>
      </c>
      <c r="G349" s="757" t="s">
        <v>1930</v>
      </c>
      <c r="H349" s="757" t="s">
        <v>566</v>
      </c>
      <c r="I349" s="757" t="s">
        <v>2386</v>
      </c>
      <c r="J349" s="757" t="s">
        <v>2268</v>
      </c>
      <c r="K349" s="757" t="s">
        <v>2387</v>
      </c>
      <c r="L349" s="758">
        <v>51.31</v>
      </c>
      <c r="M349" s="758">
        <v>51.31</v>
      </c>
      <c r="N349" s="757">
        <v>1</v>
      </c>
      <c r="O349" s="842">
        <v>0.5</v>
      </c>
      <c r="P349" s="758"/>
      <c r="Q349" s="775">
        <v>0</v>
      </c>
      <c r="R349" s="757"/>
      <c r="S349" s="775">
        <v>0</v>
      </c>
      <c r="T349" s="842"/>
      <c r="U349" s="798">
        <v>0</v>
      </c>
    </row>
    <row r="350" spans="1:21" ht="14.4" customHeight="1" x14ac:dyDescent="0.3">
      <c r="A350" s="756">
        <v>50</v>
      </c>
      <c r="B350" s="757" t="s">
        <v>1862</v>
      </c>
      <c r="C350" s="757" t="s">
        <v>1865</v>
      </c>
      <c r="D350" s="840" t="s">
        <v>3054</v>
      </c>
      <c r="E350" s="841" t="s">
        <v>1877</v>
      </c>
      <c r="F350" s="757" t="s">
        <v>1863</v>
      </c>
      <c r="G350" s="757" t="s">
        <v>1930</v>
      </c>
      <c r="H350" s="757" t="s">
        <v>566</v>
      </c>
      <c r="I350" s="757" t="s">
        <v>2386</v>
      </c>
      <c r="J350" s="757" t="s">
        <v>2268</v>
      </c>
      <c r="K350" s="757" t="s">
        <v>2387</v>
      </c>
      <c r="L350" s="758">
        <v>43.61</v>
      </c>
      <c r="M350" s="758">
        <v>43.61</v>
      </c>
      <c r="N350" s="757">
        <v>1</v>
      </c>
      <c r="O350" s="842">
        <v>0.5</v>
      </c>
      <c r="P350" s="758">
        <v>43.61</v>
      </c>
      <c r="Q350" s="775">
        <v>1</v>
      </c>
      <c r="R350" s="757">
        <v>1</v>
      </c>
      <c r="S350" s="775">
        <v>1</v>
      </c>
      <c r="T350" s="842">
        <v>0.5</v>
      </c>
      <c r="U350" s="798">
        <v>1</v>
      </c>
    </row>
    <row r="351" spans="1:21" ht="14.4" customHeight="1" x14ac:dyDescent="0.3">
      <c r="A351" s="756">
        <v>50</v>
      </c>
      <c r="B351" s="757" t="s">
        <v>1862</v>
      </c>
      <c r="C351" s="757" t="s">
        <v>1865</v>
      </c>
      <c r="D351" s="840" t="s">
        <v>3054</v>
      </c>
      <c r="E351" s="841" t="s">
        <v>1877</v>
      </c>
      <c r="F351" s="757" t="s">
        <v>1863</v>
      </c>
      <c r="G351" s="757" t="s">
        <v>1930</v>
      </c>
      <c r="H351" s="757" t="s">
        <v>566</v>
      </c>
      <c r="I351" s="757" t="s">
        <v>2264</v>
      </c>
      <c r="J351" s="757" t="s">
        <v>2265</v>
      </c>
      <c r="K351" s="757" t="s">
        <v>2266</v>
      </c>
      <c r="L351" s="758">
        <v>102.63</v>
      </c>
      <c r="M351" s="758">
        <v>102.63</v>
      </c>
      <c r="N351" s="757">
        <v>1</v>
      </c>
      <c r="O351" s="842">
        <v>0.5</v>
      </c>
      <c r="P351" s="758"/>
      <c r="Q351" s="775">
        <v>0</v>
      </c>
      <c r="R351" s="757"/>
      <c r="S351" s="775">
        <v>0</v>
      </c>
      <c r="T351" s="842"/>
      <c r="U351" s="798">
        <v>0</v>
      </c>
    </row>
    <row r="352" spans="1:21" ht="14.4" customHeight="1" x14ac:dyDescent="0.3">
      <c r="A352" s="756">
        <v>50</v>
      </c>
      <c r="B352" s="757" t="s">
        <v>1862</v>
      </c>
      <c r="C352" s="757" t="s">
        <v>1865</v>
      </c>
      <c r="D352" s="840" t="s">
        <v>3054</v>
      </c>
      <c r="E352" s="841" t="s">
        <v>1877</v>
      </c>
      <c r="F352" s="757" t="s">
        <v>1863</v>
      </c>
      <c r="G352" s="757" t="s">
        <v>1930</v>
      </c>
      <c r="H352" s="757" t="s">
        <v>566</v>
      </c>
      <c r="I352" s="757" t="s">
        <v>2388</v>
      </c>
      <c r="J352" s="757" t="s">
        <v>2268</v>
      </c>
      <c r="K352" s="757" t="s">
        <v>2389</v>
      </c>
      <c r="L352" s="758">
        <v>0</v>
      </c>
      <c r="M352" s="758">
        <v>0</v>
      </c>
      <c r="N352" s="757">
        <v>1</v>
      </c>
      <c r="O352" s="842">
        <v>0.5</v>
      </c>
      <c r="P352" s="758"/>
      <c r="Q352" s="775"/>
      <c r="R352" s="757"/>
      <c r="S352" s="775">
        <v>0</v>
      </c>
      <c r="T352" s="842"/>
      <c r="U352" s="798">
        <v>0</v>
      </c>
    </row>
    <row r="353" spans="1:21" ht="14.4" customHeight="1" x14ac:dyDescent="0.3">
      <c r="A353" s="756">
        <v>50</v>
      </c>
      <c r="B353" s="757" t="s">
        <v>1862</v>
      </c>
      <c r="C353" s="757" t="s">
        <v>1865</v>
      </c>
      <c r="D353" s="840" t="s">
        <v>3054</v>
      </c>
      <c r="E353" s="841" t="s">
        <v>1877</v>
      </c>
      <c r="F353" s="757" t="s">
        <v>1863</v>
      </c>
      <c r="G353" s="757" t="s">
        <v>2390</v>
      </c>
      <c r="H353" s="757" t="s">
        <v>566</v>
      </c>
      <c r="I353" s="757" t="s">
        <v>2391</v>
      </c>
      <c r="J353" s="757" t="s">
        <v>2392</v>
      </c>
      <c r="K353" s="757" t="s">
        <v>2393</v>
      </c>
      <c r="L353" s="758">
        <v>246.88</v>
      </c>
      <c r="M353" s="758">
        <v>493.76</v>
      </c>
      <c r="N353" s="757">
        <v>2</v>
      </c>
      <c r="O353" s="842">
        <v>1</v>
      </c>
      <c r="P353" s="758">
        <v>246.88</v>
      </c>
      <c r="Q353" s="775">
        <v>0.5</v>
      </c>
      <c r="R353" s="757">
        <v>1</v>
      </c>
      <c r="S353" s="775">
        <v>0.5</v>
      </c>
      <c r="T353" s="842">
        <v>0.5</v>
      </c>
      <c r="U353" s="798">
        <v>0.5</v>
      </c>
    </row>
    <row r="354" spans="1:21" ht="14.4" customHeight="1" x14ac:dyDescent="0.3">
      <c r="A354" s="756">
        <v>50</v>
      </c>
      <c r="B354" s="757" t="s">
        <v>1862</v>
      </c>
      <c r="C354" s="757" t="s">
        <v>1865</v>
      </c>
      <c r="D354" s="840" t="s">
        <v>3054</v>
      </c>
      <c r="E354" s="841" t="s">
        <v>1877</v>
      </c>
      <c r="F354" s="757" t="s">
        <v>1863</v>
      </c>
      <c r="G354" s="757" t="s">
        <v>2390</v>
      </c>
      <c r="H354" s="757" t="s">
        <v>566</v>
      </c>
      <c r="I354" s="757" t="s">
        <v>2394</v>
      </c>
      <c r="J354" s="757" t="s">
        <v>2392</v>
      </c>
      <c r="K354" s="757" t="s">
        <v>2395</v>
      </c>
      <c r="L354" s="758">
        <v>0</v>
      </c>
      <c r="M354" s="758">
        <v>0</v>
      </c>
      <c r="N354" s="757">
        <v>1</v>
      </c>
      <c r="O354" s="842">
        <v>0.5</v>
      </c>
      <c r="P354" s="758">
        <v>0</v>
      </c>
      <c r="Q354" s="775"/>
      <c r="R354" s="757">
        <v>1</v>
      </c>
      <c r="S354" s="775">
        <v>1</v>
      </c>
      <c r="T354" s="842">
        <v>0.5</v>
      </c>
      <c r="U354" s="798">
        <v>1</v>
      </c>
    </row>
    <row r="355" spans="1:21" ht="14.4" customHeight="1" x14ac:dyDescent="0.3">
      <c r="A355" s="756">
        <v>50</v>
      </c>
      <c r="B355" s="757" t="s">
        <v>1862</v>
      </c>
      <c r="C355" s="757" t="s">
        <v>1865</v>
      </c>
      <c r="D355" s="840" t="s">
        <v>3054</v>
      </c>
      <c r="E355" s="841" t="s">
        <v>1877</v>
      </c>
      <c r="F355" s="757" t="s">
        <v>1863</v>
      </c>
      <c r="G355" s="757" t="s">
        <v>2396</v>
      </c>
      <c r="H355" s="757" t="s">
        <v>566</v>
      </c>
      <c r="I355" s="757" t="s">
        <v>2397</v>
      </c>
      <c r="J355" s="757" t="s">
        <v>2398</v>
      </c>
      <c r="K355" s="757" t="s">
        <v>2399</v>
      </c>
      <c r="L355" s="758">
        <v>149.69</v>
      </c>
      <c r="M355" s="758">
        <v>149.69</v>
      </c>
      <c r="N355" s="757">
        <v>1</v>
      </c>
      <c r="O355" s="842">
        <v>0.5</v>
      </c>
      <c r="P355" s="758">
        <v>149.69</v>
      </c>
      <c r="Q355" s="775">
        <v>1</v>
      </c>
      <c r="R355" s="757">
        <v>1</v>
      </c>
      <c r="S355" s="775">
        <v>1</v>
      </c>
      <c r="T355" s="842">
        <v>0.5</v>
      </c>
      <c r="U355" s="798">
        <v>1</v>
      </c>
    </row>
    <row r="356" spans="1:21" ht="14.4" customHeight="1" x14ac:dyDescent="0.3">
      <c r="A356" s="756">
        <v>50</v>
      </c>
      <c r="B356" s="757" t="s">
        <v>1862</v>
      </c>
      <c r="C356" s="757" t="s">
        <v>1865</v>
      </c>
      <c r="D356" s="840" t="s">
        <v>3054</v>
      </c>
      <c r="E356" s="841" t="s">
        <v>1877</v>
      </c>
      <c r="F356" s="757" t="s">
        <v>1863</v>
      </c>
      <c r="G356" s="757" t="s">
        <v>2269</v>
      </c>
      <c r="H356" s="757" t="s">
        <v>566</v>
      </c>
      <c r="I356" s="757" t="s">
        <v>2400</v>
      </c>
      <c r="J356" s="757" t="s">
        <v>756</v>
      </c>
      <c r="K356" s="757" t="s">
        <v>2401</v>
      </c>
      <c r="L356" s="758">
        <v>80.959999999999994</v>
      </c>
      <c r="M356" s="758">
        <v>80.959999999999994</v>
      </c>
      <c r="N356" s="757">
        <v>1</v>
      </c>
      <c r="O356" s="842">
        <v>0.5</v>
      </c>
      <c r="P356" s="758">
        <v>80.959999999999994</v>
      </c>
      <c r="Q356" s="775">
        <v>1</v>
      </c>
      <c r="R356" s="757">
        <v>1</v>
      </c>
      <c r="S356" s="775">
        <v>1</v>
      </c>
      <c r="T356" s="842">
        <v>0.5</v>
      </c>
      <c r="U356" s="798">
        <v>1</v>
      </c>
    </row>
    <row r="357" spans="1:21" ht="14.4" customHeight="1" x14ac:dyDescent="0.3">
      <c r="A357" s="756">
        <v>50</v>
      </c>
      <c r="B357" s="757" t="s">
        <v>1862</v>
      </c>
      <c r="C357" s="757" t="s">
        <v>1865</v>
      </c>
      <c r="D357" s="840" t="s">
        <v>3054</v>
      </c>
      <c r="E357" s="841" t="s">
        <v>1877</v>
      </c>
      <c r="F357" s="757" t="s">
        <v>1863</v>
      </c>
      <c r="G357" s="757" t="s">
        <v>2402</v>
      </c>
      <c r="H357" s="757" t="s">
        <v>566</v>
      </c>
      <c r="I357" s="757" t="s">
        <v>2403</v>
      </c>
      <c r="J357" s="757" t="s">
        <v>2404</v>
      </c>
      <c r="K357" s="757" t="s">
        <v>2405</v>
      </c>
      <c r="L357" s="758">
        <v>45.05</v>
      </c>
      <c r="M357" s="758">
        <v>45.05</v>
      </c>
      <c r="N357" s="757">
        <v>1</v>
      </c>
      <c r="O357" s="842">
        <v>0.5</v>
      </c>
      <c r="P357" s="758"/>
      <c r="Q357" s="775">
        <v>0</v>
      </c>
      <c r="R357" s="757"/>
      <c r="S357" s="775">
        <v>0</v>
      </c>
      <c r="T357" s="842"/>
      <c r="U357" s="798">
        <v>0</v>
      </c>
    </row>
    <row r="358" spans="1:21" ht="14.4" customHeight="1" x14ac:dyDescent="0.3">
      <c r="A358" s="756">
        <v>50</v>
      </c>
      <c r="B358" s="757" t="s">
        <v>1862</v>
      </c>
      <c r="C358" s="757" t="s">
        <v>1865</v>
      </c>
      <c r="D358" s="840" t="s">
        <v>3054</v>
      </c>
      <c r="E358" s="841" t="s">
        <v>1877</v>
      </c>
      <c r="F358" s="757" t="s">
        <v>1863</v>
      </c>
      <c r="G358" s="757" t="s">
        <v>1931</v>
      </c>
      <c r="H358" s="757" t="s">
        <v>566</v>
      </c>
      <c r="I358" s="757" t="s">
        <v>2406</v>
      </c>
      <c r="J358" s="757" t="s">
        <v>732</v>
      </c>
      <c r="K358" s="757" t="s">
        <v>2011</v>
      </c>
      <c r="L358" s="758">
        <v>43.94</v>
      </c>
      <c r="M358" s="758">
        <v>43.94</v>
      </c>
      <c r="N358" s="757">
        <v>1</v>
      </c>
      <c r="O358" s="842">
        <v>1</v>
      </c>
      <c r="P358" s="758">
        <v>43.94</v>
      </c>
      <c r="Q358" s="775">
        <v>1</v>
      </c>
      <c r="R358" s="757">
        <v>1</v>
      </c>
      <c r="S358" s="775">
        <v>1</v>
      </c>
      <c r="T358" s="842">
        <v>1</v>
      </c>
      <c r="U358" s="798">
        <v>1</v>
      </c>
    </row>
    <row r="359" spans="1:21" ht="14.4" customHeight="1" x14ac:dyDescent="0.3">
      <c r="A359" s="756">
        <v>50</v>
      </c>
      <c r="B359" s="757" t="s">
        <v>1862</v>
      </c>
      <c r="C359" s="757" t="s">
        <v>1865</v>
      </c>
      <c r="D359" s="840" t="s">
        <v>3054</v>
      </c>
      <c r="E359" s="841" t="s">
        <v>1877</v>
      </c>
      <c r="F359" s="757" t="s">
        <v>1863</v>
      </c>
      <c r="G359" s="757" t="s">
        <v>2054</v>
      </c>
      <c r="H359" s="757" t="s">
        <v>566</v>
      </c>
      <c r="I359" s="757" t="s">
        <v>2407</v>
      </c>
      <c r="J359" s="757" t="s">
        <v>2408</v>
      </c>
      <c r="K359" s="757" t="s">
        <v>2278</v>
      </c>
      <c r="L359" s="758">
        <v>87.23</v>
      </c>
      <c r="M359" s="758">
        <v>87.23</v>
      </c>
      <c r="N359" s="757">
        <v>1</v>
      </c>
      <c r="O359" s="842">
        <v>0.5</v>
      </c>
      <c r="P359" s="758"/>
      <c r="Q359" s="775">
        <v>0</v>
      </c>
      <c r="R359" s="757"/>
      <c r="S359" s="775">
        <v>0</v>
      </c>
      <c r="T359" s="842"/>
      <c r="U359" s="798">
        <v>0</v>
      </c>
    </row>
    <row r="360" spans="1:21" ht="14.4" customHeight="1" x14ac:dyDescent="0.3">
      <c r="A360" s="756">
        <v>50</v>
      </c>
      <c r="B360" s="757" t="s">
        <v>1862</v>
      </c>
      <c r="C360" s="757" t="s">
        <v>1865</v>
      </c>
      <c r="D360" s="840" t="s">
        <v>3054</v>
      </c>
      <c r="E360" s="841" t="s">
        <v>1877</v>
      </c>
      <c r="F360" s="757" t="s">
        <v>1863</v>
      </c>
      <c r="G360" s="757" t="s">
        <v>1054</v>
      </c>
      <c r="H360" s="757" t="s">
        <v>595</v>
      </c>
      <c r="I360" s="757" t="s">
        <v>2409</v>
      </c>
      <c r="J360" s="757" t="s">
        <v>2280</v>
      </c>
      <c r="K360" s="757" t="s">
        <v>2410</v>
      </c>
      <c r="L360" s="758">
        <v>0</v>
      </c>
      <c r="M360" s="758">
        <v>0</v>
      </c>
      <c r="N360" s="757">
        <v>1</v>
      </c>
      <c r="O360" s="842">
        <v>1</v>
      </c>
      <c r="P360" s="758">
        <v>0</v>
      </c>
      <c r="Q360" s="775"/>
      <c r="R360" s="757">
        <v>1</v>
      </c>
      <c r="S360" s="775">
        <v>1</v>
      </c>
      <c r="T360" s="842">
        <v>1</v>
      </c>
      <c r="U360" s="798">
        <v>1</v>
      </c>
    </row>
    <row r="361" spans="1:21" ht="14.4" customHeight="1" x14ac:dyDescent="0.3">
      <c r="A361" s="756">
        <v>50</v>
      </c>
      <c r="B361" s="757" t="s">
        <v>1862</v>
      </c>
      <c r="C361" s="757" t="s">
        <v>1865</v>
      </c>
      <c r="D361" s="840" t="s">
        <v>3054</v>
      </c>
      <c r="E361" s="841" t="s">
        <v>1877</v>
      </c>
      <c r="F361" s="757" t="s">
        <v>1863</v>
      </c>
      <c r="G361" s="757" t="s">
        <v>1054</v>
      </c>
      <c r="H361" s="757" t="s">
        <v>595</v>
      </c>
      <c r="I361" s="757" t="s">
        <v>2279</v>
      </c>
      <c r="J361" s="757" t="s">
        <v>2280</v>
      </c>
      <c r="K361" s="757" t="s">
        <v>2281</v>
      </c>
      <c r="L361" s="758">
        <v>0</v>
      </c>
      <c r="M361" s="758">
        <v>0</v>
      </c>
      <c r="N361" s="757">
        <v>7</v>
      </c>
      <c r="O361" s="842">
        <v>3.5</v>
      </c>
      <c r="P361" s="758"/>
      <c r="Q361" s="775"/>
      <c r="R361" s="757"/>
      <c r="S361" s="775">
        <v>0</v>
      </c>
      <c r="T361" s="842"/>
      <c r="U361" s="798">
        <v>0</v>
      </c>
    </row>
    <row r="362" spans="1:21" ht="14.4" customHeight="1" x14ac:dyDescent="0.3">
      <c r="A362" s="756">
        <v>50</v>
      </c>
      <c r="B362" s="757" t="s">
        <v>1862</v>
      </c>
      <c r="C362" s="757" t="s">
        <v>1865</v>
      </c>
      <c r="D362" s="840" t="s">
        <v>3054</v>
      </c>
      <c r="E362" s="841" t="s">
        <v>1877</v>
      </c>
      <c r="F362" s="757" t="s">
        <v>1863</v>
      </c>
      <c r="G362" s="757" t="s">
        <v>1054</v>
      </c>
      <c r="H362" s="757" t="s">
        <v>595</v>
      </c>
      <c r="I362" s="757" t="s">
        <v>1934</v>
      </c>
      <c r="J362" s="757" t="s">
        <v>1550</v>
      </c>
      <c r="K362" s="757" t="s">
        <v>1935</v>
      </c>
      <c r="L362" s="758">
        <v>120.61</v>
      </c>
      <c r="M362" s="758">
        <v>361.83</v>
      </c>
      <c r="N362" s="757">
        <v>3</v>
      </c>
      <c r="O362" s="842">
        <v>1.5</v>
      </c>
      <c r="P362" s="758"/>
      <c r="Q362" s="775">
        <v>0</v>
      </c>
      <c r="R362" s="757"/>
      <c r="S362" s="775">
        <v>0</v>
      </c>
      <c r="T362" s="842"/>
      <c r="U362" s="798">
        <v>0</v>
      </c>
    </row>
    <row r="363" spans="1:21" ht="14.4" customHeight="1" x14ac:dyDescent="0.3">
      <c r="A363" s="756">
        <v>50</v>
      </c>
      <c r="B363" s="757" t="s">
        <v>1862</v>
      </c>
      <c r="C363" s="757" t="s">
        <v>1865</v>
      </c>
      <c r="D363" s="840" t="s">
        <v>3054</v>
      </c>
      <c r="E363" s="841" t="s">
        <v>1877</v>
      </c>
      <c r="F363" s="757" t="s">
        <v>1863</v>
      </c>
      <c r="G363" s="757" t="s">
        <v>1054</v>
      </c>
      <c r="H363" s="757" t="s">
        <v>595</v>
      </c>
      <c r="I363" s="757" t="s">
        <v>1549</v>
      </c>
      <c r="J363" s="757" t="s">
        <v>1550</v>
      </c>
      <c r="K363" s="757" t="s">
        <v>1551</v>
      </c>
      <c r="L363" s="758">
        <v>184.74</v>
      </c>
      <c r="M363" s="758">
        <v>184.74</v>
      </c>
      <c r="N363" s="757">
        <v>1</v>
      </c>
      <c r="O363" s="842">
        <v>0.5</v>
      </c>
      <c r="P363" s="758"/>
      <c r="Q363" s="775">
        <v>0</v>
      </c>
      <c r="R363" s="757"/>
      <c r="S363" s="775">
        <v>0</v>
      </c>
      <c r="T363" s="842"/>
      <c r="U363" s="798">
        <v>0</v>
      </c>
    </row>
    <row r="364" spans="1:21" ht="14.4" customHeight="1" x14ac:dyDescent="0.3">
      <c r="A364" s="756">
        <v>50</v>
      </c>
      <c r="B364" s="757" t="s">
        <v>1862</v>
      </c>
      <c r="C364" s="757" t="s">
        <v>1865</v>
      </c>
      <c r="D364" s="840" t="s">
        <v>3054</v>
      </c>
      <c r="E364" s="841" t="s">
        <v>1877</v>
      </c>
      <c r="F364" s="757" t="s">
        <v>1863</v>
      </c>
      <c r="G364" s="757" t="s">
        <v>2411</v>
      </c>
      <c r="H364" s="757" t="s">
        <v>566</v>
      </c>
      <c r="I364" s="757" t="s">
        <v>2412</v>
      </c>
      <c r="J364" s="757" t="s">
        <v>1575</v>
      </c>
      <c r="K364" s="757" t="s">
        <v>2413</v>
      </c>
      <c r="L364" s="758">
        <v>0</v>
      </c>
      <c r="M364" s="758">
        <v>0</v>
      </c>
      <c r="N364" s="757">
        <v>1</v>
      </c>
      <c r="O364" s="842">
        <v>0.5</v>
      </c>
      <c r="P364" s="758"/>
      <c r="Q364" s="775"/>
      <c r="R364" s="757"/>
      <c r="S364" s="775">
        <v>0</v>
      </c>
      <c r="T364" s="842"/>
      <c r="U364" s="798">
        <v>0</v>
      </c>
    </row>
    <row r="365" spans="1:21" ht="14.4" customHeight="1" x14ac:dyDescent="0.3">
      <c r="A365" s="756">
        <v>50</v>
      </c>
      <c r="B365" s="757" t="s">
        <v>1862</v>
      </c>
      <c r="C365" s="757" t="s">
        <v>1865</v>
      </c>
      <c r="D365" s="840" t="s">
        <v>3054</v>
      </c>
      <c r="E365" s="841" t="s">
        <v>1877</v>
      </c>
      <c r="F365" s="757" t="s">
        <v>1863</v>
      </c>
      <c r="G365" s="757" t="s">
        <v>2411</v>
      </c>
      <c r="H365" s="757" t="s">
        <v>566</v>
      </c>
      <c r="I365" s="757" t="s">
        <v>2414</v>
      </c>
      <c r="J365" s="757" t="s">
        <v>1575</v>
      </c>
      <c r="K365" s="757" t="s">
        <v>2415</v>
      </c>
      <c r="L365" s="758">
        <v>0</v>
      </c>
      <c r="M365" s="758">
        <v>0</v>
      </c>
      <c r="N365" s="757">
        <v>1</v>
      </c>
      <c r="O365" s="842">
        <v>0.5</v>
      </c>
      <c r="P365" s="758"/>
      <c r="Q365" s="775"/>
      <c r="R365" s="757"/>
      <c r="S365" s="775">
        <v>0</v>
      </c>
      <c r="T365" s="842"/>
      <c r="U365" s="798">
        <v>0</v>
      </c>
    </row>
    <row r="366" spans="1:21" ht="14.4" customHeight="1" x14ac:dyDescent="0.3">
      <c r="A366" s="756">
        <v>50</v>
      </c>
      <c r="B366" s="757" t="s">
        <v>1862</v>
      </c>
      <c r="C366" s="757" t="s">
        <v>1865</v>
      </c>
      <c r="D366" s="840" t="s">
        <v>3054</v>
      </c>
      <c r="E366" s="841" t="s">
        <v>1877</v>
      </c>
      <c r="F366" s="757" t="s">
        <v>1863</v>
      </c>
      <c r="G366" s="757" t="s">
        <v>2416</v>
      </c>
      <c r="H366" s="757" t="s">
        <v>595</v>
      </c>
      <c r="I366" s="757" t="s">
        <v>2417</v>
      </c>
      <c r="J366" s="757" t="s">
        <v>2418</v>
      </c>
      <c r="K366" s="757" t="s">
        <v>2419</v>
      </c>
      <c r="L366" s="758">
        <v>1488.83</v>
      </c>
      <c r="M366" s="758">
        <v>1488.83</v>
      </c>
      <c r="N366" s="757">
        <v>1</v>
      </c>
      <c r="O366" s="842">
        <v>1</v>
      </c>
      <c r="P366" s="758">
        <v>1488.83</v>
      </c>
      <c r="Q366" s="775">
        <v>1</v>
      </c>
      <c r="R366" s="757">
        <v>1</v>
      </c>
      <c r="S366" s="775">
        <v>1</v>
      </c>
      <c r="T366" s="842">
        <v>1</v>
      </c>
      <c r="U366" s="798">
        <v>1</v>
      </c>
    </row>
    <row r="367" spans="1:21" ht="14.4" customHeight="1" x14ac:dyDescent="0.3">
      <c r="A367" s="756">
        <v>50</v>
      </c>
      <c r="B367" s="757" t="s">
        <v>1862</v>
      </c>
      <c r="C367" s="757" t="s">
        <v>1865</v>
      </c>
      <c r="D367" s="840" t="s">
        <v>3054</v>
      </c>
      <c r="E367" s="841" t="s">
        <v>1877</v>
      </c>
      <c r="F367" s="757" t="s">
        <v>1863</v>
      </c>
      <c r="G367" s="757" t="s">
        <v>1939</v>
      </c>
      <c r="H367" s="757" t="s">
        <v>566</v>
      </c>
      <c r="I367" s="757" t="s">
        <v>2286</v>
      </c>
      <c r="J367" s="757" t="s">
        <v>1941</v>
      </c>
      <c r="K367" s="757" t="s">
        <v>2287</v>
      </c>
      <c r="L367" s="758">
        <v>140.38</v>
      </c>
      <c r="M367" s="758">
        <v>140.38</v>
      </c>
      <c r="N367" s="757">
        <v>1</v>
      </c>
      <c r="O367" s="842">
        <v>0.5</v>
      </c>
      <c r="P367" s="758">
        <v>140.38</v>
      </c>
      <c r="Q367" s="775">
        <v>1</v>
      </c>
      <c r="R367" s="757">
        <v>1</v>
      </c>
      <c r="S367" s="775">
        <v>1</v>
      </c>
      <c r="T367" s="842">
        <v>0.5</v>
      </c>
      <c r="U367" s="798">
        <v>1</v>
      </c>
    </row>
    <row r="368" spans="1:21" ht="14.4" customHeight="1" x14ac:dyDescent="0.3">
      <c r="A368" s="756">
        <v>50</v>
      </c>
      <c r="B368" s="757" t="s">
        <v>1862</v>
      </c>
      <c r="C368" s="757" t="s">
        <v>1865</v>
      </c>
      <c r="D368" s="840" t="s">
        <v>3054</v>
      </c>
      <c r="E368" s="841" t="s">
        <v>1877</v>
      </c>
      <c r="F368" s="757" t="s">
        <v>1863</v>
      </c>
      <c r="G368" s="757" t="s">
        <v>2420</v>
      </c>
      <c r="H368" s="757" t="s">
        <v>566</v>
      </c>
      <c r="I368" s="757" t="s">
        <v>2421</v>
      </c>
      <c r="J368" s="757" t="s">
        <v>1055</v>
      </c>
      <c r="K368" s="757" t="s">
        <v>1056</v>
      </c>
      <c r="L368" s="758">
        <v>50.32</v>
      </c>
      <c r="M368" s="758">
        <v>50.32</v>
      </c>
      <c r="N368" s="757">
        <v>1</v>
      </c>
      <c r="O368" s="842">
        <v>0.5</v>
      </c>
      <c r="P368" s="758"/>
      <c r="Q368" s="775">
        <v>0</v>
      </c>
      <c r="R368" s="757"/>
      <c r="S368" s="775">
        <v>0</v>
      </c>
      <c r="T368" s="842"/>
      <c r="U368" s="798">
        <v>0</v>
      </c>
    </row>
    <row r="369" spans="1:21" ht="14.4" customHeight="1" x14ac:dyDescent="0.3">
      <c r="A369" s="756">
        <v>50</v>
      </c>
      <c r="B369" s="757" t="s">
        <v>1862</v>
      </c>
      <c r="C369" s="757" t="s">
        <v>1865</v>
      </c>
      <c r="D369" s="840" t="s">
        <v>3054</v>
      </c>
      <c r="E369" s="841" t="s">
        <v>1880</v>
      </c>
      <c r="F369" s="757" t="s">
        <v>1863</v>
      </c>
      <c r="G369" s="757" t="s">
        <v>1943</v>
      </c>
      <c r="H369" s="757" t="s">
        <v>566</v>
      </c>
      <c r="I369" s="757" t="s">
        <v>1944</v>
      </c>
      <c r="J369" s="757" t="s">
        <v>1945</v>
      </c>
      <c r="K369" s="757" t="s">
        <v>1946</v>
      </c>
      <c r="L369" s="758">
        <v>72.55</v>
      </c>
      <c r="M369" s="758">
        <v>72.55</v>
      </c>
      <c r="N369" s="757">
        <v>1</v>
      </c>
      <c r="O369" s="842">
        <v>0.5</v>
      </c>
      <c r="P369" s="758"/>
      <c r="Q369" s="775">
        <v>0</v>
      </c>
      <c r="R369" s="757"/>
      <c r="S369" s="775">
        <v>0</v>
      </c>
      <c r="T369" s="842"/>
      <c r="U369" s="798">
        <v>0</v>
      </c>
    </row>
    <row r="370" spans="1:21" ht="14.4" customHeight="1" x14ac:dyDescent="0.3">
      <c r="A370" s="756">
        <v>50</v>
      </c>
      <c r="B370" s="757" t="s">
        <v>1862</v>
      </c>
      <c r="C370" s="757" t="s">
        <v>1865</v>
      </c>
      <c r="D370" s="840" t="s">
        <v>3054</v>
      </c>
      <c r="E370" s="841" t="s">
        <v>1880</v>
      </c>
      <c r="F370" s="757" t="s">
        <v>1863</v>
      </c>
      <c r="G370" s="757" t="s">
        <v>1888</v>
      </c>
      <c r="H370" s="757" t="s">
        <v>566</v>
      </c>
      <c r="I370" s="757" t="s">
        <v>2422</v>
      </c>
      <c r="J370" s="757" t="s">
        <v>2423</v>
      </c>
      <c r="K370" s="757" t="s">
        <v>1597</v>
      </c>
      <c r="L370" s="758">
        <v>73.73</v>
      </c>
      <c r="M370" s="758">
        <v>73.73</v>
      </c>
      <c r="N370" s="757">
        <v>1</v>
      </c>
      <c r="O370" s="842">
        <v>0.5</v>
      </c>
      <c r="P370" s="758"/>
      <c r="Q370" s="775">
        <v>0</v>
      </c>
      <c r="R370" s="757"/>
      <c r="S370" s="775">
        <v>0</v>
      </c>
      <c r="T370" s="842"/>
      <c r="U370" s="798">
        <v>0</v>
      </c>
    </row>
    <row r="371" spans="1:21" ht="14.4" customHeight="1" x14ac:dyDescent="0.3">
      <c r="A371" s="756">
        <v>50</v>
      </c>
      <c r="B371" s="757" t="s">
        <v>1862</v>
      </c>
      <c r="C371" s="757" t="s">
        <v>1865</v>
      </c>
      <c r="D371" s="840" t="s">
        <v>3054</v>
      </c>
      <c r="E371" s="841" t="s">
        <v>1880</v>
      </c>
      <c r="F371" s="757" t="s">
        <v>1863</v>
      </c>
      <c r="G371" s="757" t="s">
        <v>1890</v>
      </c>
      <c r="H371" s="757" t="s">
        <v>595</v>
      </c>
      <c r="I371" s="757" t="s">
        <v>1587</v>
      </c>
      <c r="J371" s="757" t="s">
        <v>958</v>
      </c>
      <c r="K371" s="757" t="s">
        <v>1588</v>
      </c>
      <c r="L371" s="758">
        <v>35.11</v>
      </c>
      <c r="M371" s="758">
        <v>35.11</v>
      </c>
      <c r="N371" s="757">
        <v>1</v>
      </c>
      <c r="O371" s="842">
        <v>0.5</v>
      </c>
      <c r="P371" s="758"/>
      <c r="Q371" s="775">
        <v>0</v>
      </c>
      <c r="R371" s="757"/>
      <c r="S371" s="775">
        <v>0</v>
      </c>
      <c r="T371" s="842"/>
      <c r="U371" s="798">
        <v>0</v>
      </c>
    </row>
    <row r="372" spans="1:21" ht="14.4" customHeight="1" x14ac:dyDescent="0.3">
      <c r="A372" s="756">
        <v>50</v>
      </c>
      <c r="B372" s="757" t="s">
        <v>1862</v>
      </c>
      <c r="C372" s="757" t="s">
        <v>1865</v>
      </c>
      <c r="D372" s="840" t="s">
        <v>3054</v>
      </c>
      <c r="E372" s="841" t="s">
        <v>1880</v>
      </c>
      <c r="F372" s="757" t="s">
        <v>1863</v>
      </c>
      <c r="G372" s="757" t="s">
        <v>2424</v>
      </c>
      <c r="H372" s="757" t="s">
        <v>566</v>
      </c>
      <c r="I372" s="757" t="s">
        <v>2425</v>
      </c>
      <c r="J372" s="757" t="s">
        <v>710</v>
      </c>
      <c r="K372" s="757" t="s">
        <v>2426</v>
      </c>
      <c r="L372" s="758">
        <v>37.61</v>
      </c>
      <c r="M372" s="758">
        <v>37.61</v>
      </c>
      <c r="N372" s="757">
        <v>1</v>
      </c>
      <c r="O372" s="842">
        <v>1</v>
      </c>
      <c r="P372" s="758">
        <v>37.61</v>
      </c>
      <c r="Q372" s="775">
        <v>1</v>
      </c>
      <c r="R372" s="757">
        <v>1</v>
      </c>
      <c r="S372" s="775">
        <v>1</v>
      </c>
      <c r="T372" s="842">
        <v>1</v>
      </c>
      <c r="U372" s="798">
        <v>1</v>
      </c>
    </row>
    <row r="373" spans="1:21" ht="14.4" customHeight="1" x14ac:dyDescent="0.3">
      <c r="A373" s="756">
        <v>50</v>
      </c>
      <c r="B373" s="757" t="s">
        <v>1862</v>
      </c>
      <c r="C373" s="757" t="s">
        <v>1865</v>
      </c>
      <c r="D373" s="840" t="s">
        <v>3054</v>
      </c>
      <c r="E373" s="841" t="s">
        <v>1880</v>
      </c>
      <c r="F373" s="757" t="s">
        <v>1863</v>
      </c>
      <c r="G373" s="757" t="s">
        <v>1891</v>
      </c>
      <c r="H373" s="757" t="s">
        <v>566</v>
      </c>
      <c r="I373" s="757" t="s">
        <v>2329</v>
      </c>
      <c r="J373" s="757" t="s">
        <v>782</v>
      </c>
      <c r="K373" s="757" t="s">
        <v>2330</v>
      </c>
      <c r="L373" s="758">
        <v>0</v>
      </c>
      <c r="M373" s="758">
        <v>0</v>
      </c>
      <c r="N373" s="757">
        <v>1</v>
      </c>
      <c r="O373" s="842">
        <v>0.5</v>
      </c>
      <c r="P373" s="758"/>
      <c r="Q373" s="775"/>
      <c r="R373" s="757"/>
      <c r="S373" s="775">
        <v>0</v>
      </c>
      <c r="T373" s="842"/>
      <c r="U373" s="798">
        <v>0</v>
      </c>
    </row>
    <row r="374" spans="1:21" ht="14.4" customHeight="1" x14ac:dyDescent="0.3">
      <c r="A374" s="756">
        <v>50</v>
      </c>
      <c r="B374" s="757" t="s">
        <v>1862</v>
      </c>
      <c r="C374" s="757" t="s">
        <v>1865</v>
      </c>
      <c r="D374" s="840" t="s">
        <v>3054</v>
      </c>
      <c r="E374" s="841" t="s">
        <v>1880</v>
      </c>
      <c r="F374" s="757" t="s">
        <v>1863</v>
      </c>
      <c r="G374" s="757" t="s">
        <v>1891</v>
      </c>
      <c r="H374" s="757" t="s">
        <v>566</v>
      </c>
      <c r="I374" s="757" t="s">
        <v>1892</v>
      </c>
      <c r="J374" s="757" t="s">
        <v>782</v>
      </c>
      <c r="K374" s="757" t="s">
        <v>1893</v>
      </c>
      <c r="L374" s="758">
        <v>42.51</v>
      </c>
      <c r="M374" s="758">
        <v>42.51</v>
      </c>
      <c r="N374" s="757">
        <v>1</v>
      </c>
      <c r="O374" s="842">
        <v>0.5</v>
      </c>
      <c r="P374" s="758"/>
      <c r="Q374" s="775">
        <v>0</v>
      </c>
      <c r="R374" s="757"/>
      <c r="S374" s="775">
        <v>0</v>
      </c>
      <c r="T374" s="842"/>
      <c r="U374" s="798">
        <v>0</v>
      </c>
    </row>
    <row r="375" spans="1:21" ht="14.4" customHeight="1" x14ac:dyDescent="0.3">
      <c r="A375" s="756">
        <v>50</v>
      </c>
      <c r="B375" s="757" t="s">
        <v>1862</v>
      </c>
      <c r="C375" s="757" t="s">
        <v>1865</v>
      </c>
      <c r="D375" s="840" t="s">
        <v>3054</v>
      </c>
      <c r="E375" s="841" t="s">
        <v>1880</v>
      </c>
      <c r="F375" s="757" t="s">
        <v>1863</v>
      </c>
      <c r="G375" s="757" t="s">
        <v>2427</v>
      </c>
      <c r="H375" s="757" t="s">
        <v>566</v>
      </c>
      <c r="I375" s="757" t="s">
        <v>2428</v>
      </c>
      <c r="J375" s="757" t="s">
        <v>874</v>
      </c>
      <c r="K375" s="757" t="s">
        <v>2429</v>
      </c>
      <c r="L375" s="758">
        <v>107.27</v>
      </c>
      <c r="M375" s="758">
        <v>107.27</v>
      </c>
      <c r="N375" s="757">
        <v>1</v>
      </c>
      <c r="O375" s="842">
        <v>1</v>
      </c>
      <c r="P375" s="758"/>
      <c r="Q375" s="775">
        <v>0</v>
      </c>
      <c r="R375" s="757"/>
      <c r="S375" s="775">
        <v>0</v>
      </c>
      <c r="T375" s="842"/>
      <c r="U375" s="798">
        <v>0</v>
      </c>
    </row>
    <row r="376" spans="1:21" ht="14.4" customHeight="1" x14ac:dyDescent="0.3">
      <c r="A376" s="756">
        <v>50</v>
      </c>
      <c r="B376" s="757" t="s">
        <v>1862</v>
      </c>
      <c r="C376" s="757" t="s">
        <v>1865</v>
      </c>
      <c r="D376" s="840" t="s">
        <v>3054</v>
      </c>
      <c r="E376" s="841" t="s">
        <v>1880</v>
      </c>
      <c r="F376" s="757" t="s">
        <v>1863</v>
      </c>
      <c r="G376" s="757" t="s">
        <v>2221</v>
      </c>
      <c r="H376" s="757" t="s">
        <v>566</v>
      </c>
      <c r="I376" s="757" t="s">
        <v>2222</v>
      </c>
      <c r="J376" s="757" t="s">
        <v>2223</v>
      </c>
      <c r="K376" s="757" t="s">
        <v>2224</v>
      </c>
      <c r="L376" s="758">
        <v>87.67</v>
      </c>
      <c r="M376" s="758">
        <v>87.67</v>
      </c>
      <c r="N376" s="757">
        <v>1</v>
      </c>
      <c r="O376" s="842">
        <v>1</v>
      </c>
      <c r="P376" s="758">
        <v>87.67</v>
      </c>
      <c r="Q376" s="775">
        <v>1</v>
      </c>
      <c r="R376" s="757">
        <v>1</v>
      </c>
      <c r="S376" s="775">
        <v>1</v>
      </c>
      <c r="T376" s="842">
        <v>1</v>
      </c>
      <c r="U376" s="798">
        <v>1</v>
      </c>
    </row>
    <row r="377" spans="1:21" ht="14.4" customHeight="1" x14ac:dyDescent="0.3">
      <c r="A377" s="756">
        <v>50</v>
      </c>
      <c r="B377" s="757" t="s">
        <v>1862</v>
      </c>
      <c r="C377" s="757" t="s">
        <v>1865</v>
      </c>
      <c r="D377" s="840" t="s">
        <v>3054</v>
      </c>
      <c r="E377" s="841" t="s">
        <v>1880</v>
      </c>
      <c r="F377" s="757" t="s">
        <v>1863</v>
      </c>
      <c r="G377" s="757" t="s">
        <v>2041</v>
      </c>
      <c r="H377" s="757" t="s">
        <v>566</v>
      </c>
      <c r="I377" s="757" t="s">
        <v>2042</v>
      </c>
      <c r="J377" s="757" t="s">
        <v>2043</v>
      </c>
      <c r="K377" s="757" t="s">
        <v>2044</v>
      </c>
      <c r="L377" s="758">
        <v>57.64</v>
      </c>
      <c r="M377" s="758">
        <v>57.64</v>
      </c>
      <c r="N377" s="757">
        <v>1</v>
      </c>
      <c r="O377" s="842">
        <v>0.5</v>
      </c>
      <c r="P377" s="758"/>
      <c r="Q377" s="775">
        <v>0</v>
      </c>
      <c r="R377" s="757"/>
      <c r="S377" s="775">
        <v>0</v>
      </c>
      <c r="T377" s="842"/>
      <c r="U377" s="798">
        <v>0</v>
      </c>
    </row>
    <row r="378" spans="1:21" ht="14.4" customHeight="1" x14ac:dyDescent="0.3">
      <c r="A378" s="756">
        <v>50</v>
      </c>
      <c r="B378" s="757" t="s">
        <v>1862</v>
      </c>
      <c r="C378" s="757" t="s">
        <v>1865</v>
      </c>
      <c r="D378" s="840" t="s">
        <v>3054</v>
      </c>
      <c r="E378" s="841" t="s">
        <v>1880</v>
      </c>
      <c r="F378" s="757" t="s">
        <v>1863</v>
      </c>
      <c r="G378" s="757" t="s">
        <v>2430</v>
      </c>
      <c r="H378" s="757" t="s">
        <v>566</v>
      </c>
      <c r="I378" s="757" t="s">
        <v>2431</v>
      </c>
      <c r="J378" s="757" t="s">
        <v>2432</v>
      </c>
      <c r="K378" s="757" t="s">
        <v>2433</v>
      </c>
      <c r="L378" s="758">
        <v>77.14</v>
      </c>
      <c r="M378" s="758">
        <v>77.14</v>
      </c>
      <c r="N378" s="757">
        <v>1</v>
      </c>
      <c r="O378" s="842">
        <v>0.5</v>
      </c>
      <c r="P378" s="758"/>
      <c r="Q378" s="775">
        <v>0</v>
      </c>
      <c r="R378" s="757"/>
      <c r="S378" s="775">
        <v>0</v>
      </c>
      <c r="T378" s="842"/>
      <c r="U378" s="798">
        <v>0</v>
      </c>
    </row>
    <row r="379" spans="1:21" ht="14.4" customHeight="1" x14ac:dyDescent="0.3">
      <c r="A379" s="756">
        <v>50</v>
      </c>
      <c r="B379" s="757" t="s">
        <v>1862</v>
      </c>
      <c r="C379" s="757" t="s">
        <v>1865</v>
      </c>
      <c r="D379" s="840" t="s">
        <v>3054</v>
      </c>
      <c r="E379" s="841" t="s">
        <v>1880</v>
      </c>
      <c r="F379" s="757" t="s">
        <v>1863</v>
      </c>
      <c r="G379" s="757" t="s">
        <v>2247</v>
      </c>
      <c r="H379" s="757" t="s">
        <v>566</v>
      </c>
      <c r="I379" s="757" t="s">
        <v>2248</v>
      </c>
      <c r="J379" s="757" t="s">
        <v>2249</v>
      </c>
      <c r="K379" s="757" t="s">
        <v>2250</v>
      </c>
      <c r="L379" s="758">
        <v>60.07</v>
      </c>
      <c r="M379" s="758">
        <v>60.07</v>
      </c>
      <c r="N379" s="757">
        <v>1</v>
      </c>
      <c r="O379" s="842">
        <v>0.5</v>
      </c>
      <c r="P379" s="758"/>
      <c r="Q379" s="775">
        <v>0</v>
      </c>
      <c r="R379" s="757"/>
      <c r="S379" s="775">
        <v>0</v>
      </c>
      <c r="T379" s="842"/>
      <c r="U379" s="798">
        <v>0</v>
      </c>
    </row>
    <row r="380" spans="1:21" ht="14.4" customHeight="1" x14ac:dyDescent="0.3">
      <c r="A380" s="756">
        <v>50</v>
      </c>
      <c r="B380" s="757" t="s">
        <v>1862</v>
      </c>
      <c r="C380" s="757" t="s">
        <v>1865</v>
      </c>
      <c r="D380" s="840" t="s">
        <v>3054</v>
      </c>
      <c r="E380" s="841" t="s">
        <v>1880</v>
      </c>
      <c r="F380" s="757" t="s">
        <v>1863</v>
      </c>
      <c r="G380" s="757" t="s">
        <v>2396</v>
      </c>
      <c r="H380" s="757" t="s">
        <v>566</v>
      </c>
      <c r="I380" s="757" t="s">
        <v>2434</v>
      </c>
      <c r="J380" s="757" t="s">
        <v>2435</v>
      </c>
      <c r="K380" s="757" t="s">
        <v>2436</v>
      </c>
      <c r="L380" s="758">
        <v>149.69</v>
      </c>
      <c r="M380" s="758">
        <v>149.69</v>
      </c>
      <c r="N380" s="757">
        <v>1</v>
      </c>
      <c r="O380" s="842">
        <v>0.5</v>
      </c>
      <c r="P380" s="758"/>
      <c r="Q380" s="775">
        <v>0</v>
      </c>
      <c r="R380" s="757"/>
      <c r="S380" s="775">
        <v>0</v>
      </c>
      <c r="T380" s="842"/>
      <c r="U380" s="798">
        <v>0</v>
      </c>
    </row>
    <row r="381" spans="1:21" ht="14.4" customHeight="1" x14ac:dyDescent="0.3">
      <c r="A381" s="756">
        <v>50</v>
      </c>
      <c r="B381" s="757" t="s">
        <v>1862</v>
      </c>
      <c r="C381" s="757" t="s">
        <v>1865</v>
      </c>
      <c r="D381" s="840" t="s">
        <v>3054</v>
      </c>
      <c r="E381" s="841" t="s">
        <v>1880</v>
      </c>
      <c r="F381" s="757" t="s">
        <v>1863</v>
      </c>
      <c r="G381" s="757" t="s">
        <v>1931</v>
      </c>
      <c r="H381" s="757" t="s">
        <v>566</v>
      </c>
      <c r="I381" s="757" t="s">
        <v>2406</v>
      </c>
      <c r="J381" s="757" t="s">
        <v>732</v>
      </c>
      <c r="K381" s="757" t="s">
        <v>2011</v>
      </c>
      <c r="L381" s="758">
        <v>43.94</v>
      </c>
      <c r="M381" s="758">
        <v>43.94</v>
      </c>
      <c r="N381" s="757">
        <v>1</v>
      </c>
      <c r="O381" s="842">
        <v>0.5</v>
      </c>
      <c r="P381" s="758"/>
      <c r="Q381" s="775">
        <v>0</v>
      </c>
      <c r="R381" s="757"/>
      <c r="S381" s="775">
        <v>0</v>
      </c>
      <c r="T381" s="842"/>
      <c r="U381" s="798">
        <v>0</v>
      </c>
    </row>
    <row r="382" spans="1:21" ht="14.4" customHeight="1" x14ac:dyDescent="0.3">
      <c r="A382" s="756">
        <v>50</v>
      </c>
      <c r="B382" s="757" t="s">
        <v>1862</v>
      </c>
      <c r="C382" s="757" t="s">
        <v>1865</v>
      </c>
      <c r="D382" s="840" t="s">
        <v>3054</v>
      </c>
      <c r="E382" s="841" t="s">
        <v>1880</v>
      </c>
      <c r="F382" s="757" t="s">
        <v>1863</v>
      </c>
      <c r="G382" s="757" t="s">
        <v>2437</v>
      </c>
      <c r="H382" s="757" t="s">
        <v>566</v>
      </c>
      <c r="I382" s="757" t="s">
        <v>2438</v>
      </c>
      <c r="J382" s="757" t="s">
        <v>2439</v>
      </c>
      <c r="K382" s="757" t="s">
        <v>2440</v>
      </c>
      <c r="L382" s="758">
        <v>271.94</v>
      </c>
      <c r="M382" s="758">
        <v>271.94</v>
      </c>
      <c r="N382" s="757">
        <v>1</v>
      </c>
      <c r="O382" s="842">
        <v>0.5</v>
      </c>
      <c r="P382" s="758"/>
      <c r="Q382" s="775">
        <v>0</v>
      </c>
      <c r="R382" s="757"/>
      <c r="S382" s="775">
        <v>0</v>
      </c>
      <c r="T382" s="842"/>
      <c r="U382" s="798">
        <v>0</v>
      </c>
    </row>
    <row r="383" spans="1:21" ht="14.4" customHeight="1" x14ac:dyDescent="0.3">
      <c r="A383" s="756">
        <v>50</v>
      </c>
      <c r="B383" s="757" t="s">
        <v>1862</v>
      </c>
      <c r="C383" s="757" t="s">
        <v>1865</v>
      </c>
      <c r="D383" s="840" t="s">
        <v>3054</v>
      </c>
      <c r="E383" s="841" t="s">
        <v>1880</v>
      </c>
      <c r="F383" s="757" t="s">
        <v>1863</v>
      </c>
      <c r="G383" s="757" t="s">
        <v>2411</v>
      </c>
      <c r="H383" s="757" t="s">
        <v>595</v>
      </c>
      <c r="I383" s="757" t="s">
        <v>2441</v>
      </c>
      <c r="J383" s="757" t="s">
        <v>1575</v>
      </c>
      <c r="K383" s="757" t="s">
        <v>2442</v>
      </c>
      <c r="L383" s="758">
        <v>1887.9</v>
      </c>
      <c r="M383" s="758">
        <v>1887.9</v>
      </c>
      <c r="N383" s="757">
        <v>1</v>
      </c>
      <c r="O383" s="842">
        <v>0.5</v>
      </c>
      <c r="P383" s="758"/>
      <c r="Q383" s="775">
        <v>0</v>
      </c>
      <c r="R383" s="757"/>
      <c r="S383" s="775">
        <v>0</v>
      </c>
      <c r="T383" s="842"/>
      <c r="U383" s="798">
        <v>0</v>
      </c>
    </row>
    <row r="384" spans="1:21" ht="14.4" customHeight="1" x14ac:dyDescent="0.3">
      <c r="A384" s="756">
        <v>50</v>
      </c>
      <c r="B384" s="757" t="s">
        <v>1862</v>
      </c>
      <c r="C384" s="757" t="s">
        <v>1865</v>
      </c>
      <c r="D384" s="840" t="s">
        <v>3054</v>
      </c>
      <c r="E384" s="841" t="s">
        <v>1881</v>
      </c>
      <c r="F384" s="757" t="s">
        <v>1863</v>
      </c>
      <c r="G384" s="757" t="s">
        <v>2075</v>
      </c>
      <c r="H384" s="757" t="s">
        <v>595</v>
      </c>
      <c r="I384" s="757" t="s">
        <v>2443</v>
      </c>
      <c r="J384" s="757" t="s">
        <v>1584</v>
      </c>
      <c r="K384" s="757" t="s">
        <v>2444</v>
      </c>
      <c r="L384" s="758">
        <v>229.38</v>
      </c>
      <c r="M384" s="758">
        <v>229.38</v>
      </c>
      <c r="N384" s="757">
        <v>1</v>
      </c>
      <c r="O384" s="842">
        <v>0.5</v>
      </c>
      <c r="P384" s="758"/>
      <c r="Q384" s="775">
        <v>0</v>
      </c>
      <c r="R384" s="757"/>
      <c r="S384" s="775">
        <v>0</v>
      </c>
      <c r="T384" s="842"/>
      <c r="U384" s="798">
        <v>0</v>
      </c>
    </row>
    <row r="385" spans="1:21" ht="14.4" customHeight="1" x14ac:dyDescent="0.3">
      <c r="A385" s="756">
        <v>50</v>
      </c>
      <c r="B385" s="757" t="s">
        <v>1862</v>
      </c>
      <c r="C385" s="757" t="s">
        <v>1865</v>
      </c>
      <c r="D385" s="840" t="s">
        <v>3054</v>
      </c>
      <c r="E385" s="841" t="s">
        <v>1881</v>
      </c>
      <c r="F385" s="757" t="s">
        <v>1863</v>
      </c>
      <c r="G385" s="757" t="s">
        <v>1939</v>
      </c>
      <c r="H385" s="757" t="s">
        <v>566</v>
      </c>
      <c r="I385" s="757" t="s">
        <v>2445</v>
      </c>
      <c r="J385" s="757" t="s">
        <v>1941</v>
      </c>
      <c r="K385" s="757" t="s">
        <v>2446</v>
      </c>
      <c r="L385" s="758">
        <v>0</v>
      </c>
      <c r="M385" s="758">
        <v>0</v>
      </c>
      <c r="N385" s="757">
        <v>1</v>
      </c>
      <c r="O385" s="842">
        <v>0.5</v>
      </c>
      <c r="P385" s="758"/>
      <c r="Q385" s="775"/>
      <c r="R385" s="757"/>
      <c r="S385" s="775">
        <v>0</v>
      </c>
      <c r="T385" s="842"/>
      <c r="U385" s="798">
        <v>0</v>
      </c>
    </row>
    <row r="386" spans="1:21" ht="14.4" customHeight="1" x14ac:dyDescent="0.3">
      <c r="A386" s="756">
        <v>50</v>
      </c>
      <c r="B386" s="757" t="s">
        <v>1862</v>
      </c>
      <c r="C386" s="757" t="s">
        <v>1865</v>
      </c>
      <c r="D386" s="840" t="s">
        <v>3054</v>
      </c>
      <c r="E386" s="841" t="s">
        <v>1882</v>
      </c>
      <c r="F386" s="757" t="s">
        <v>1863</v>
      </c>
      <c r="G386" s="757" t="s">
        <v>1943</v>
      </c>
      <c r="H386" s="757" t="s">
        <v>566</v>
      </c>
      <c r="I386" s="757" t="s">
        <v>1709</v>
      </c>
      <c r="J386" s="757" t="s">
        <v>890</v>
      </c>
      <c r="K386" s="757" t="s">
        <v>1710</v>
      </c>
      <c r="L386" s="758">
        <v>36.270000000000003</v>
      </c>
      <c r="M386" s="758">
        <v>36.270000000000003</v>
      </c>
      <c r="N386" s="757">
        <v>1</v>
      </c>
      <c r="O386" s="842">
        <v>0.5</v>
      </c>
      <c r="P386" s="758"/>
      <c r="Q386" s="775">
        <v>0</v>
      </c>
      <c r="R386" s="757"/>
      <c r="S386" s="775">
        <v>0</v>
      </c>
      <c r="T386" s="842"/>
      <c r="U386" s="798">
        <v>0</v>
      </c>
    </row>
    <row r="387" spans="1:21" ht="14.4" customHeight="1" x14ac:dyDescent="0.3">
      <c r="A387" s="756">
        <v>50</v>
      </c>
      <c r="B387" s="757" t="s">
        <v>1862</v>
      </c>
      <c r="C387" s="757" t="s">
        <v>1865</v>
      </c>
      <c r="D387" s="840" t="s">
        <v>3054</v>
      </c>
      <c r="E387" s="841" t="s">
        <v>1882</v>
      </c>
      <c r="F387" s="757" t="s">
        <v>1863</v>
      </c>
      <c r="G387" s="757" t="s">
        <v>1887</v>
      </c>
      <c r="H387" s="757" t="s">
        <v>595</v>
      </c>
      <c r="I387" s="757" t="s">
        <v>1580</v>
      </c>
      <c r="J387" s="757" t="s">
        <v>695</v>
      </c>
      <c r="K387" s="757" t="s">
        <v>1581</v>
      </c>
      <c r="L387" s="758">
        <v>72</v>
      </c>
      <c r="M387" s="758">
        <v>216</v>
      </c>
      <c r="N387" s="757">
        <v>3</v>
      </c>
      <c r="O387" s="842">
        <v>1.5</v>
      </c>
      <c r="P387" s="758"/>
      <c r="Q387" s="775">
        <v>0</v>
      </c>
      <c r="R387" s="757"/>
      <c r="S387" s="775">
        <v>0</v>
      </c>
      <c r="T387" s="842"/>
      <c r="U387" s="798">
        <v>0</v>
      </c>
    </row>
    <row r="388" spans="1:21" ht="14.4" customHeight="1" x14ac:dyDescent="0.3">
      <c r="A388" s="756">
        <v>50</v>
      </c>
      <c r="B388" s="757" t="s">
        <v>1862</v>
      </c>
      <c r="C388" s="757" t="s">
        <v>1865</v>
      </c>
      <c r="D388" s="840" t="s">
        <v>3054</v>
      </c>
      <c r="E388" s="841" t="s">
        <v>1882</v>
      </c>
      <c r="F388" s="757" t="s">
        <v>1863</v>
      </c>
      <c r="G388" s="757" t="s">
        <v>2014</v>
      </c>
      <c r="H388" s="757" t="s">
        <v>595</v>
      </c>
      <c r="I388" s="757" t="s">
        <v>1662</v>
      </c>
      <c r="J388" s="757" t="s">
        <v>617</v>
      </c>
      <c r="K388" s="757" t="s">
        <v>1663</v>
      </c>
      <c r="L388" s="758">
        <v>154.36000000000001</v>
      </c>
      <c r="M388" s="758">
        <v>154.36000000000001</v>
      </c>
      <c r="N388" s="757">
        <v>1</v>
      </c>
      <c r="O388" s="842">
        <v>0.5</v>
      </c>
      <c r="P388" s="758">
        <v>154.36000000000001</v>
      </c>
      <c r="Q388" s="775">
        <v>1</v>
      </c>
      <c r="R388" s="757">
        <v>1</v>
      </c>
      <c r="S388" s="775">
        <v>1</v>
      </c>
      <c r="T388" s="842">
        <v>0.5</v>
      </c>
      <c r="U388" s="798">
        <v>1</v>
      </c>
    </row>
    <row r="389" spans="1:21" ht="14.4" customHeight="1" x14ac:dyDescent="0.3">
      <c r="A389" s="756">
        <v>50</v>
      </c>
      <c r="B389" s="757" t="s">
        <v>1862</v>
      </c>
      <c r="C389" s="757" t="s">
        <v>1865</v>
      </c>
      <c r="D389" s="840" t="s">
        <v>3054</v>
      </c>
      <c r="E389" s="841" t="s">
        <v>1882</v>
      </c>
      <c r="F389" s="757" t="s">
        <v>1863</v>
      </c>
      <c r="G389" s="757" t="s">
        <v>1948</v>
      </c>
      <c r="H389" s="757" t="s">
        <v>595</v>
      </c>
      <c r="I389" s="757" t="s">
        <v>1630</v>
      </c>
      <c r="J389" s="757" t="s">
        <v>1631</v>
      </c>
      <c r="K389" s="757" t="s">
        <v>1632</v>
      </c>
      <c r="L389" s="758">
        <v>278.64</v>
      </c>
      <c r="M389" s="758">
        <v>835.92</v>
      </c>
      <c r="N389" s="757">
        <v>3</v>
      </c>
      <c r="O389" s="842">
        <v>1.5</v>
      </c>
      <c r="P389" s="758"/>
      <c r="Q389" s="775">
        <v>0</v>
      </c>
      <c r="R389" s="757"/>
      <c r="S389" s="775">
        <v>0</v>
      </c>
      <c r="T389" s="842"/>
      <c r="U389" s="798">
        <v>0</v>
      </c>
    </row>
    <row r="390" spans="1:21" ht="14.4" customHeight="1" x14ac:dyDescent="0.3">
      <c r="A390" s="756">
        <v>50</v>
      </c>
      <c r="B390" s="757" t="s">
        <v>1862</v>
      </c>
      <c r="C390" s="757" t="s">
        <v>1865</v>
      </c>
      <c r="D390" s="840" t="s">
        <v>3054</v>
      </c>
      <c r="E390" s="841" t="s">
        <v>1882</v>
      </c>
      <c r="F390" s="757" t="s">
        <v>1863</v>
      </c>
      <c r="G390" s="757" t="s">
        <v>1948</v>
      </c>
      <c r="H390" s="757" t="s">
        <v>595</v>
      </c>
      <c r="I390" s="757" t="s">
        <v>1630</v>
      </c>
      <c r="J390" s="757" t="s">
        <v>1631</v>
      </c>
      <c r="K390" s="757" t="s">
        <v>1632</v>
      </c>
      <c r="L390" s="758">
        <v>220.53</v>
      </c>
      <c r="M390" s="758">
        <v>220.53</v>
      </c>
      <c r="N390" s="757">
        <v>1</v>
      </c>
      <c r="O390" s="842">
        <v>0.5</v>
      </c>
      <c r="P390" s="758"/>
      <c r="Q390" s="775">
        <v>0</v>
      </c>
      <c r="R390" s="757"/>
      <c r="S390" s="775">
        <v>0</v>
      </c>
      <c r="T390" s="842"/>
      <c r="U390" s="798">
        <v>0</v>
      </c>
    </row>
    <row r="391" spans="1:21" ht="14.4" customHeight="1" x14ac:dyDescent="0.3">
      <c r="A391" s="756">
        <v>50</v>
      </c>
      <c r="B391" s="757" t="s">
        <v>1862</v>
      </c>
      <c r="C391" s="757" t="s">
        <v>1865</v>
      </c>
      <c r="D391" s="840" t="s">
        <v>3054</v>
      </c>
      <c r="E391" s="841" t="s">
        <v>1882</v>
      </c>
      <c r="F391" s="757" t="s">
        <v>1863</v>
      </c>
      <c r="G391" s="757" t="s">
        <v>1948</v>
      </c>
      <c r="H391" s="757" t="s">
        <v>595</v>
      </c>
      <c r="I391" s="757" t="s">
        <v>2066</v>
      </c>
      <c r="J391" s="757" t="s">
        <v>2067</v>
      </c>
      <c r="K391" s="757" t="s">
        <v>2068</v>
      </c>
      <c r="L391" s="758">
        <v>117.73</v>
      </c>
      <c r="M391" s="758">
        <v>117.73</v>
      </c>
      <c r="N391" s="757">
        <v>1</v>
      </c>
      <c r="O391" s="842">
        <v>0.5</v>
      </c>
      <c r="P391" s="758"/>
      <c r="Q391" s="775">
        <v>0</v>
      </c>
      <c r="R391" s="757"/>
      <c r="S391" s="775">
        <v>0</v>
      </c>
      <c r="T391" s="842"/>
      <c r="U391" s="798">
        <v>0</v>
      </c>
    </row>
    <row r="392" spans="1:21" ht="14.4" customHeight="1" x14ac:dyDescent="0.3">
      <c r="A392" s="756">
        <v>50</v>
      </c>
      <c r="B392" s="757" t="s">
        <v>1862</v>
      </c>
      <c r="C392" s="757" t="s">
        <v>1865</v>
      </c>
      <c r="D392" s="840" t="s">
        <v>3054</v>
      </c>
      <c r="E392" s="841" t="s">
        <v>1882</v>
      </c>
      <c r="F392" s="757" t="s">
        <v>1863</v>
      </c>
      <c r="G392" s="757" t="s">
        <v>1948</v>
      </c>
      <c r="H392" s="757" t="s">
        <v>595</v>
      </c>
      <c r="I392" s="757" t="s">
        <v>1638</v>
      </c>
      <c r="J392" s="757" t="s">
        <v>1631</v>
      </c>
      <c r="K392" s="757" t="s">
        <v>1639</v>
      </c>
      <c r="L392" s="758">
        <v>181.13</v>
      </c>
      <c r="M392" s="758">
        <v>181.13</v>
      </c>
      <c r="N392" s="757">
        <v>1</v>
      </c>
      <c r="O392" s="842">
        <v>0.5</v>
      </c>
      <c r="P392" s="758"/>
      <c r="Q392" s="775">
        <v>0</v>
      </c>
      <c r="R392" s="757"/>
      <c r="S392" s="775">
        <v>0</v>
      </c>
      <c r="T392" s="842"/>
      <c r="U392" s="798">
        <v>0</v>
      </c>
    </row>
    <row r="393" spans="1:21" ht="14.4" customHeight="1" x14ac:dyDescent="0.3">
      <c r="A393" s="756">
        <v>50</v>
      </c>
      <c r="B393" s="757" t="s">
        <v>1862</v>
      </c>
      <c r="C393" s="757" t="s">
        <v>1865</v>
      </c>
      <c r="D393" s="840" t="s">
        <v>3054</v>
      </c>
      <c r="E393" s="841" t="s">
        <v>1882</v>
      </c>
      <c r="F393" s="757" t="s">
        <v>1863</v>
      </c>
      <c r="G393" s="757" t="s">
        <v>1890</v>
      </c>
      <c r="H393" s="757" t="s">
        <v>595</v>
      </c>
      <c r="I393" s="757" t="s">
        <v>1587</v>
      </c>
      <c r="J393" s="757" t="s">
        <v>958</v>
      </c>
      <c r="K393" s="757" t="s">
        <v>1588</v>
      </c>
      <c r="L393" s="758">
        <v>35.11</v>
      </c>
      <c r="M393" s="758">
        <v>105.33</v>
      </c>
      <c r="N393" s="757">
        <v>3</v>
      </c>
      <c r="O393" s="842">
        <v>1.5</v>
      </c>
      <c r="P393" s="758"/>
      <c r="Q393" s="775">
        <v>0</v>
      </c>
      <c r="R393" s="757"/>
      <c r="S393" s="775">
        <v>0</v>
      </c>
      <c r="T393" s="842"/>
      <c r="U393" s="798">
        <v>0</v>
      </c>
    </row>
    <row r="394" spans="1:21" ht="14.4" customHeight="1" x14ac:dyDescent="0.3">
      <c r="A394" s="756">
        <v>50</v>
      </c>
      <c r="B394" s="757" t="s">
        <v>1862</v>
      </c>
      <c r="C394" s="757" t="s">
        <v>1865</v>
      </c>
      <c r="D394" s="840" t="s">
        <v>3054</v>
      </c>
      <c r="E394" s="841" t="s">
        <v>1882</v>
      </c>
      <c r="F394" s="757" t="s">
        <v>1863</v>
      </c>
      <c r="G394" s="757" t="s">
        <v>1890</v>
      </c>
      <c r="H394" s="757" t="s">
        <v>595</v>
      </c>
      <c r="I394" s="757" t="s">
        <v>1589</v>
      </c>
      <c r="J394" s="757" t="s">
        <v>956</v>
      </c>
      <c r="K394" s="757" t="s">
        <v>1590</v>
      </c>
      <c r="L394" s="758">
        <v>70.23</v>
      </c>
      <c r="M394" s="758">
        <v>70.23</v>
      </c>
      <c r="N394" s="757">
        <v>1</v>
      </c>
      <c r="O394" s="842">
        <v>0.5</v>
      </c>
      <c r="P394" s="758">
        <v>70.23</v>
      </c>
      <c r="Q394" s="775">
        <v>1</v>
      </c>
      <c r="R394" s="757">
        <v>1</v>
      </c>
      <c r="S394" s="775">
        <v>1</v>
      </c>
      <c r="T394" s="842">
        <v>0.5</v>
      </c>
      <c r="U394" s="798">
        <v>1</v>
      </c>
    </row>
    <row r="395" spans="1:21" ht="14.4" customHeight="1" x14ac:dyDescent="0.3">
      <c r="A395" s="756">
        <v>50</v>
      </c>
      <c r="B395" s="757" t="s">
        <v>1862</v>
      </c>
      <c r="C395" s="757" t="s">
        <v>1865</v>
      </c>
      <c r="D395" s="840" t="s">
        <v>3054</v>
      </c>
      <c r="E395" s="841" t="s">
        <v>1882</v>
      </c>
      <c r="F395" s="757" t="s">
        <v>1863</v>
      </c>
      <c r="G395" s="757" t="s">
        <v>2098</v>
      </c>
      <c r="H395" s="757" t="s">
        <v>566</v>
      </c>
      <c r="I395" s="757" t="s">
        <v>2099</v>
      </c>
      <c r="J395" s="757" t="s">
        <v>747</v>
      </c>
      <c r="K395" s="757" t="s">
        <v>2100</v>
      </c>
      <c r="L395" s="758">
        <v>159.16999999999999</v>
      </c>
      <c r="M395" s="758">
        <v>477.51</v>
      </c>
      <c r="N395" s="757">
        <v>3</v>
      </c>
      <c r="O395" s="842">
        <v>1.5</v>
      </c>
      <c r="P395" s="758">
        <v>159.16999999999999</v>
      </c>
      <c r="Q395" s="775">
        <v>0.33333333333333331</v>
      </c>
      <c r="R395" s="757">
        <v>1</v>
      </c>
      <c r="S395" s="775">
        <v>0.33333333333333331</v>
      </c>
      <c r="T395" s="842">
        <v>0.5</v>
      </c>
      <c r="U395" s="798">
        <v>0.33333333333333331</v>
      </c>
    </row>
    <row r="396" spans="1:21" ht="14.4" customHeight="1" x14ac:dyDescent="0.3">
      <c r="A396" s="756">
        <v>50</v>
      </c>
      <c r="B396" s="757" t="s">
        <v>1862</v>
      </c>
      <c r="C396" s="757" t="s">
        <v>1865</v>
      </c>
      <c r="D396" s="840" t="s">
        <v>3054</v>
      </c>
      <c r="E396" s="841" t="s">
        <v>1882</v>
      </c>
      <c r="F396" s="757" t="s">
        <v>1863</v>
      </c>
      <c r="G396" s="757" t="s">
        <v>1891</v>
      </c>
      <c r="H396" s="757" t="s">
        <v>566</v>
      </c>
      <c r="I396" s="757" t="s">
        <v>1892</v>
      </c>
      <c r="J396" s="757" t="s">
        <v>782</v>
      </c>
      <c r="K396" s="757" t="s">
        <v>1893</v>
      </c>
      <c r="L396" s="758">
        <v>42.51</v>
      </c>
      <c r="M396" s="758">
        <v>85.02</v>
      </c>
      <c r="N396" s="757">
        <v>2</v>
      </c>
      <c r="O396" s="842">
        <v>1</v>
      </c>
      <c r="P396" s="758"/>
      <c r="Q396" s="775">
        <v>0</v>
      </c>
      <c r="R396" s="757"/>
      <c r="S396" s="775">
        <v>0</v>
      </c>
      <c r="T396" s="842"/>
      <c r="U396" s="798">
        <v>0</v>
      </c>
    </row>
    <row r="397" spans="1:21" ht="14.4" customHeight="1" x14ac:dyDescent="0.3">
      <c r="A397" s="756">
        <v>50</v>
      </c>
      <c r="B397" s="757" t="s">
        <v>1862</v>
      </c>
      <c r="C397" s="757" t="s">
        <v>1865</v>
      </c>
      <c r="D397" s="840" t="s">
        <v>3054</v>
      </c>
      <c r="E397" s="841" t="s">
        <v>1882</v>
      </c>
      <c r="F397" s="757" t="s">
        <v>1863</v>
      </c>
      <c r="G397" s="757" t="s">
        <v>1956</v>
      </c>
      <c r="H397" s="757" t="s">
        <v>566</v>
      </c>
      <c r="I397" s="757" t="s">
        <v>1957</v>
      </c>
      <c r="J397" s="757" t="s">
        <v>841</v>
      </c>
      <c r="K397" s="757" t="s">
        <v>1958</v>
      </c>
      <c r="L397" s="758">
        <v>33</v>
      </c>
      <c r="M397" s="758">
        <v>33</v>
      </c>
      <c r="N397" s="757">
        <v>1</v>
      </c>
      <c r="O397" s="842">
        <v>0.5</v>
      </c>
      <c r="P397" s="758"/>
      <c r="Q397" s="775">
        <v>0</v>
      </c>
      <c r="R397" s="757"/>
      <c r="S397" s="775">
        <v>0</v>
      </c>
      <c r="T397" s="842"/>
      <c r="U397" s="798">
        <v>0</v>
      </c>
    </row>
    <row r="398" spans="1:21" ht="14.4" customHeight="1" x14ac:dyDescent="0.3">
      <c r="A398" s="756">
        <v>50</v>
      </c>
      <c r="B398" s="757" t="s">
        <v>1862</v>
      </c>
      <c r="C398" s="757" t="s">
        <v>1865</v>
      </c>
      <c r="D398" s="840" t="s">
        <v>3054</v>
      </c>
      <c r="E398" s="841" t="s">
        <v>1882</v>
      </c>
      <c r="F398" s="757" t="s">
        <v>1863</v>
      </c>
      <c r="G398" s="757" t="s">
        <v>1894</v>
      </c>
      <c r="H398" s="757" t="s">
        <v>595</v>
      </c>
      <c r="I398" s="757" t="s">
        <v>1568</v>
      </c>
      <c r="J398" s="757" t="s">
        <v>1569</v>
      </c>
      <c r="K398" s="757" t="s">
        <v>1570</v>
      </c>
      <c r="L398" s="758">
        <v>93.43</v>
      </c>
      <c r="M398" s="758">
        <v>373.72</v>
      </c>
      <c r="N398" s="757">
        <v>4</v>
      </c>
      <c r="O398" s="842">
        <v>2</v>
      </c>
      <c r="P398" s="758">
        <v>186.86</v>
      </c>
      <c r="Q398" s="775">
        <v>0.5</v>
      </c>
      <c r="R398" s="757">
        <v>2</v>
      </c>
      <c r="S398" s="775">
        <v>0.5</v>
      </c>
      <c r="T398" s="842">
        <v>1</v>
      </c>
      <c r="U398" s="798">
        <v>0.5</v>
      </c>
    </row>
    <row r="399" spans="1:21" ht="14.4" customHeight="1" x14ac:dyDescent="0.3">
      <c r="A399" s="756">
        <v>50</v>
      </c>
      <c r="B399" s="757" t="s">
        <v>1862</v>
      </c>
      <c r="C399" s="757" t="s">
        <v>1865</v>
      </c>
      <c r="D399" s="840" t="s">
        <v>3054</v>
      </c>
      <c r="E399" s="841" t="s">
        <v>1882</v>
      </c>
      <c r="F399" s="757" t="s">
        <v>1863</v>
      </c>
      <c r="G399" s="757" t="s">
        <v>1895</v>
      </c>
      <c r="H399" s="757" t="s">
        <v>566</v>
      </c>
      <c r="I399" s="757" t="s">
        <v>1974</v>
      </c>
      <c r="J399" s="757" t="s">
        <v>1897</v>
      </c>
      <c r="K399" s="757" t="s">
        <v>1975</v>
      </c>
      <c r="L399" s="758">
        <v>0</v>
      </c>
      <c r="M399" s="758">
        <v>0</v>
      </c>
      <c r="N399" s="757">
        <v>1</v>
      </c>
      <c r="O399" s="842">
        <v>0.5</v>
      </c>
      <c r="P399" s="758"/>
      <c r="Q399" s="775"/>
      <c r="R399" s="757"/>
      <c r="S399" s="775">
        <v>0</v>
      </c>
      <c r="T399" s="842"/>
      <c r="U399" s="798">
        <v>0</v>
      </c>
    </row>
    <row r="400" spans="1:21" ht="14.4" customHeight="1" x14ac:dyDescent="0.3">
      <c r="A400" s="756">
        <v>50</v>
      </c>
      <c r="B400" s="757" t="s">
        <v>1862</v>
      </c>
      <c r="C400" s="757" t="s">
        <v>1865</v>
      </c>
      <c r="D400" s="840" t="s">
        <v>3054</v>
      </c>
      <c r="E400" s="841" t="s">
        <v>1882</v>
      </c>
      <c r="F400" s="757" t="s">
        <v>1863</v>
      </c>
      <c r="G400" s="757" t="s">
        <v>1895</v>
      </c>
      <c r="H400" s="757" t="s">
        <v>566</v>
      </c>
      <c r="I400" s="757" t="s">
        <v>1899</v>
      </c>
      <c r="J400" s="757" t="s">
        <v>1897</v>
      </c>
      <c r="K400" s="757" t="s">
        <v>1900</v>
      </c>
      <c r="L400" s="758">
        <v>11.73</v>
      </c>
      <c r="M400" s="758">
        <v>46.92</v>
      </c>
      <c r="N400" s="757">
        <v>4</v>
      </c>
      <c r="O400" s="842">
        <v>2</v>
      </c>
      <c r="P400" s="758"/>
      <c r="Q400" s="775">
        <v>0</v>
      </c>
      <c r="R400" s="757"/>
      <c r="S400" s="775">
        <v>0</v>
      </c>
      <c r="T400" s="842"/>
      <c r="U400" s="798">
        <v>0</v>
      </c>
    </row>
    <row r="401" spans="1:21" ht="14.4" customHeight="1" x14ac:dyDescent="0.3">
      <c r="A401" s="756">
        <v>50</v>
      </c>
      <c r="B401" s="757" t="s">
        <v>1862</v>
      </c>
      <c r="C401" s="757" t="s">
        <v>1865</v>
      </c>
      <c r="D401" s="840" t="s">
        <v>3054</v>
      </c>
      <c r="E401" s="841" t="s">
        <v>1882</v>
      </c>
      <c r="F401" s="757" t="s">
        <v>1863</v>
      </c>
      <c r="G401" s="757" t="s">
        <v>2170</v>
      </c>
      <c r="H401" s="757" t="s">
        <v>595</v>
      </c>
      <c r="I401" s="757" t="s">
        <v>1794</v>
      </c>
      <c r="J401" s="757" t="s">
        <v>1268</v>
      </c>
      <c r="K401" s="757" t="s">
        <v>1795</v>
      </c>
      <c r="L401" s="758">
        <v>79.03</v>
      </c>
      <c r="M401" s="758">
        <v>79.03</v>
      </c>
      <c r="N401" s="757">
        <v>1</v>
      </c>
      <c r="O401" s="842">
        <v>0.5</v>
      </c>
      <c r="P401" s="758"/>
      <c r="Q401" s="775">
        <v>0</v>
      </c>
      <c r="R401" s="757"/>
      <c r="S401" s="775">
        <v>0</v>
      </c>
      <c r="T401" s="842"/>
      <c r="U401" s="798">
        <v>0</v>
      </c>
    </row>
    <row r="402" spans="1:21" ht="14.4" customHeight="1" x14ac:dyDescent="0.3">
      <c r="A402" s="756">
        <v>50</v>
      </c>
      <c r="B402" s="757" t="s">
        <v>1862</v>
      </c>
      <c r="C402" s="757" t="s">
        <v>1865</v>
      </c>
      <c r="D402" s="840" t="s">
        <v>3054</v>
      </c>
      <c r="E402" s="841" t="s">
        <v>1882</v>
      </c>
      <c r="F402" s="757" t="s">
        <v>1863</v>
      </c>
      <c r="G402" s="757" t="s">
        <v>1979</v>
      </c>
      <c r="H402" s="757" t="s">
        <v>595</v>
      </c>
      <c r="I402" s="757" t="s">
        <v>2177</v>
      </c>
      <c r="J402" s="757" t="s">
        <v>2178</v>
      </c>
      <c r="K402" s="757" t="s">
        <v>2179</v>
      </c>
      <c r="L402" s="758">
        <v>73.45</v>
      </c>
      <c r="M402" s="758">
        <v>73.45</v>
      </c>
      <c r="N402" s="757">
        <v>1</v>
      </c>
      <c r="O402" s="842">
        <v>0.5</v>
      </c>
      <c r="P402" s="758"/>
      <c r="Q402" s="775">
        <v>0</v>
      </c>
      <c r="R402" s="757"/>
      <c r="S402" s="775">
        <v>0</v>
      </c>
      <c r="T402" s="842"/>
      <c r="U402" s="798">
        <v>0</v>
      </c>
    </row>
    <row r="403" spans="1:21" ht="14.4" customHeight="1" x14ac:dyDescent="0.3">
      <c r="A403" s="756">
        <v>50</v>
      </c>
      <c r="B403" s="757" t="s">
        <v>1862</v>
      </c>
      <c r="C403" s="757" t="s">
        <v>1865</v>
      </c>
      <c r="D403" s="840" t="s">
        <v>3054</v>
      </c>
      <c r="E403" s="841" t="s">
        <v>1882</v>
      </c>
      <c r="F403" s="757" t="s">
        <v>1863</v>
      </c>
      <c r="G403" s="757" t="s">
        <v>1905</v>
      </c>
      <c r="H403" s="757" t="s">
        <v>566</v>
      </c>
      <c r="I403" s="757" t="s">
        <v>1983</v>
      </c>
      <c r="J403" s="757" t="s">
        <v>1907</v>
      </c>
      <c r="K403" s="757" t="s">
        <v>1984</v>
      </c>
      <c r="L403" s="758">
        <v>10.65</v>
      </c>
      <c r="M403" s="758">
        <v>10.65</v>
      </c>
      <c r="N403" s="757">
        <v>1</v>
      </c>
      <c r="O403" s="842">
        <v>0.5</v>
      </c>
      <c r="P403" s="758"/>
      <c r="Q403" s="775">
        <v>0</v>
      </c>
      <c r="R403" s="757"/>
      <c r="S403" s="775">
        <v>0</v>
      </c>
      <c r="T403" s="842"/>
      <c r="U403" s="798">
        <v>0</v>
      </c>
    </row>
    <row r="404" spans="1:21" ht="14.4" customHeight="1" x14ac:dyDescent="0.3">
      <c r="A404" s="756">
        <v>50</v>
      </c>
      <c r="B404" s="757" t="s">
        <v>1862</v>
      </c>
      <c r="C404" s="757" t="s">
        <v>1865</v>
      </c>
      <c r="D404" s="840" t="s">
        <v>3054</v>
      </c>
      <c r="E404" s="841" t="s">
        <v>1882</v>
      </c>
      <c r="F404" s="757" t="s">
        <v>1863</v>
      </c>
      <c r="G404" s="757" t="s">
        <v>1905</v>
      </c>
      <c r="H404" s="757" t="s">
        <v>566</v>
      </c>
      <c r="I404" s="757" t="s">
        <v>1906</v>
      </c>
      <c r="J404" s="757" t="s">
        <v>1907</v>
      </c>
      <c r="K404" s="757" t="s">
        <v>1908</v>
      </c>
      <c r="L404" s="758">
        <v>35.11</v>
      </c>
      <c r="M404" s="758">
        <v>35.11</v>
      </c>
      <c r="N404" s="757">
        <v>1</v>
      </c>
      <c r="O404" s="842">
        <v>0.5</v>
      </c>
      <c r="P404" s="758">
        <v>35.11</v>
      </c>
      <c r="Q404" s="775">
        <v>1</v>
      </c>
      <c r="R404" s="757">
        <v>1</v>
      </c>
      <c r="S404" s="775">
        <v>1</v>
      </c>
      <c r="T404" s="842">
        <v>0.5</v>
      </c>
      <c r="U404" s="798">
        <v>1</v>
      </c>
    </row>
    <row r="405" spans="1:21" ht="14.4" customHeight="1" x14ac:dyDescent="0.3">
      <c r="A405" s="756">
        <v>50</v>
      </c>
      <c r="B405" s="757" t="s">
        <v>1862</v>
      </c>
      <c r="C405" s="757" t="s">
        <v>1865</v>
      </c>
      <c r="D405" s="840" t="s">
        <v>3054</v>
      </c>
      <c r="E405" s="841" t="s">
        <v>1882</v>
      </c>
      <c r="F405" s="757" t="s">
        <v>1863</v>
      </c>
      <c r="G405" s="757" t="s">
        <v>1905</v>
      </c>
      <c r="H405" s="757" t="s">
        <v>566</v>
      </c>
      <c r="I405" s="757" t="s">
        <v>1909</v>
      </c>
      <c r="J405" s="757" t="s">
        <v>1907</v>
      </c>
      <c r="K405" s="757" t="s">
        <v>1910</v>
      </c>
      <c r="L405" s="758">
        <v>17.559999999999999</v>
      </c>
      <c r="M405" s="758">
        <v>17.559999999999999</v>
      </c>
      <c r="N405" s="757">
        <v>1</v>
      </c>
      <c r="O405" s="842">
        <v>0.5</v>
      </c>
      <c r="P405" s="758"/>
      <c r="Q405" s="775">
        <v>0</v>
      </c>
      <c r="R405" s="757"/>
      <c r="S405" s="775">
        <v>0</v>
      </c>
      <c r="T405" s="842"/>
      <c r="U405" s="798">
        <v>0</v>
      </c>
    </row>
    <row r="406" spans="1:21" ht="14.4" customHeight="1" x14ac:dyDescent="0.3">
      <c r="A406" s="756">
        <v>50</v>
      </c>
      <c r="B406" s="757" t="s">
        <v>1862</v>
      </c>
      <c r="C406" s="757" t="s">
        <v>1865</v>
      </c>
      <c r="D406" s="840" t="s">
        <v>3054</v>
      </c>
      <c r="E406" s="841" t="s">
        <v>1882</v>
      </c>
      <c r="F406" s="757" t="s">
        <v>1863</v>
      </c>
      <c r="G406" s="757" t="s">
        <v>1911</v>
      </c>
      <c r="H406" s="757" t="s">
        <v>595</v>
      </c>
      <c r="I406" s="757" t="s">
        <v>1565</v>
      </c>
      <c r="J406" s="757" t="s">
        <v>780</v>
      </c>
      <c r="K406" s="757" t="s">
        <v>2371</v>
      </c>
      <c r="L406" s="758">
        <v>1847.49</v>
      </c>
      <c r="M406" s="758">
        <v>1847.49</v>
      </c>
      <c r="N406" s="757">
        <v>1</v>
      </c>
      <c r="O406" s="842">
        <v>0.5</v>
      </c>
      <c r="P406" s="758"/>
      <c r="Q406" s="775">
        <v>0</v>
      </c>
      <c r="R406" s="757"/>
      <c r="S406" s="775">
        <v>0</v>
      </c>
      <c r="T406" s="842"/>
      <c r="U406" s="798">
        <v>0</v>
      </c>
    </row>
    <row r="407" spans="1:21" ht="14.4" customHeight="1" x14ac:dyDescent="0.3">
      <c r="A407" s="756">
        <v>50</v>
      </c>
      <c r="B407" s="757" t="s">
        <v>1862</v>
      </c>
      <c r="C407" s="757" t="s">
        <v>1865</v>
      </c>
      <c r="D407" s="840" t="s">
        <v>3054</v>
      </c>
      <c r="E407" s="841" t="s">
        <v>1882</v>
      </c>
      <c r="F407" s="757" t="s">
        <v>1863</v>
      </c>
      <c r="G407" s="757" t="s">
        <v>1914</v>
      </c>
      <c r="H407" s="757" t="s">
        <v>595</v>
      </c>
      <c r="I407" s="757" t="s">
        <v>1997</v>
      </c>
      <c r="J407" s="757" t="s">
        <v>1614</v>
      </c>
      <c r="K407" s="757" t="s">
        <v>1998</v>
      </c>
      <c r="L407" s="758">
        <v>72.88</v>
      </c>
      <c r="M407" s="758">
        <v>72.88</v>
      </c>
      <c r="N407" s="757">
        <v>1</v>
      </c>
      <c r="O407" s="842">
        <v>0.5</v>
      </c>
      <c r="P407" s="758"/>
      <c r="Q407" s="775">
        <v>0</v>
      </c>
      <c r="R407" s="757"/>
      <c r="S407" s="775">
        <v>0</v>
      </c>
      <c r="T407" s="842"/>
      <c r="U407" s="798">
        <v>0</v>
      </c>
    </row>
    <row r="408" spans="1:21" ht="14.4" customHeight="1" x14ac:dyDescent="0.3">
      <c r="A408" s="756">
        <v>50</v>
      </c>
      <c r="B408" s="757" t="s">
        <v>1862</v>
      </c>
      <c r="C408" s="757" t="s">
        <v>1865</v>
      </c>
      <c r="D408" s="840" t="s">
        <v>3054</v>
      </c>
      <c r="E408" s="841" t="s">
        <v>1882</v>
      </c>
      <c r="F408" s="757" t="s">
        <v>1863</v>
      </c>
      <c r="G408" s="757" t="s">
        <v>1917</v>
      </c>
      <c r="H408" s="757" t="s">
        <v>566</v>
      </c>
      <c r="I408" s="757" t="s">
        <v>2447</v>
      </c>
      <c r="J408" s="757" t="s">
        <v>2448</v>
      </c>
      <c r="K408" s="757" t="s">
        <v>1611</v>
      </c>
      <c r="L408" s="758">
        <v>48.27</v>
      </c>
      <c r="M408" s="758">
        <v>48.27</v>
      </c>
      <c r="N408" s="757">
        <v>1</v>
      </c>
      <c r="O408" s="842">
        <v>0.5</v>
      </c>
      <c r="P408" s="758"/>
      <c r="Q408" s="775">
        <v>0</v>
      </c>
      <c r="R408" s="757"/>
      <c r="S408" s="775">
        <v>0</v>
      </c>
      <c r="T408" s="842"/>
      <c r="U408" s="798">
        <v>0</v>
      </c>
    </row>
    <row r="409" spans="1:21" ht="14.4" customHeight="1" x14ac:dyDescent="0.3">
      <c r="A409" s="756">
        <v>50</v>
      </c>
      <c r="B409" s="757" t="s">
        <v>1862</v>
      </c>
      <c r="C409" s="757" t="s">
        <v>1865</v>
      </c>
      <c r="D409" s="840" t="s">
        <v>3054</v>
      </c>
      <c r="E409" s="841" t="s">
        <v>1882</v>
      </c>
      <c r="F409" s="757" t="s">
        <v>1863</v>
      </c>
      <c r="G409" s="757" t="s">
        <v>1917</v>
      </c>
      <c r="H409" s="757" t="s">
        <v>595</v>
      </c>
      <c r="I409" s="757" t="s">
        <v>1610</v>
      </c>
      <c r="J409" s="757" t="s">
        <v>1605</v>
      </c>
      <c r="K409" s="757" t="s">
        <v>1611</v>
      </c>
      <c r="L409" s="758">
        <v>48.27</v>
      </c>
      <c r="M409" s="758">
        <v>48.27</v>
      </c>
      <c r="N409" s="757">
        <v>1</v>
      </c>
      <c r="O409" s="842">
        <v>1</v>
      </c>
      <c r="P409" s="758"/>
      <c r="Q409" s="775">
        <v>0</v>
      </c>
      <c r="R409" s="757"/>
      <c r="S409" s="775">
        <v>0</v>
      </c>
      <c r="T409" s="842"/>
      <c r="U409" s="798">
        <v>0</v>
      </c>
    </row>
    <row r="410" spans="1:21" ht="14.4" customHeight="1" x14ac:dyDescent="0.3">
      <c r="A410" s="756">
        <v>50</v>
      </c>
      <c r="B410" s="757" t="s">
        <v>1862</v>
      </c>
      <c r="C410" s="757" t="s">
        <v>1865</v>
      </c>
      <c r="D410" s="840" t="s">
        <v>3054</v>
      </c>
      <c r="E410" s="841" t="s">
        <v>1882</v>
      </c>
      <c r="F410" s="757" t="s">
        <v>1863</v>
      </c>
      <c r="G410" s="757" t="s">
        <v>2236</v>
      </c>
      <c r="H410" s="757" t="s">
        <v>595</v>
      </c>
      <c r="I410" s="757" t="s">
        <v>2380</v>
      </c>
      <c r="J410" s="757" t="s">
        <v>2238</v>
      </c>
      <c r="K410" s="757" t="s">
        <v>1639</v>
      </c>
      <c r="L410" s="758">
        <v>278.64</v>
      </c>
      <c r="M410" s="758">
        <v>278.64</v>
      </c>
      <c r="N410" s="757">
        <v>1</v>
      </c>
      <c r="O410" s="842">
        <v>0.5</v>
      </c>
      <c r="P410" s="758"/>
      <c r="Q410" s="775">
        <v>0</v>
      </c>
      <c r="R410" s="757"/>
      <c r="S410" s="775">
        <v>0</v>
      </c>
      <c r="T410" s="842"/>
      <c r="U410" s="798">
        <v>0</v>
      </c>
    </row>
    <row r="411" spans="1:21" ht="14.4" customHeight="1" x14ac:dyDescent="0.3">
      <c r="A411" s="756">
        <v>50</v>
      </c>
      <c r="B411" s="757" t="s">
        <v>1862</v>
      </c>
      <c r="C411" s="757" t="s">
        <v>1865</v>
      </c>
      <c r="D411" s="840" t="s">
        <v>3054</v>
      </c>
      <c r="E411" s="841" t="s">
        <v>1882</v>
      </c>
      <c r="F411" s="757" t="s">
        <v>1863</v>
      </c>
      <c r="G411" s="757" t="s">
        <v>2003</v>
      </c>
      <c r="H411" s="757" t="s">
        <v>566</v>
      </c>
      <c r="I411" s="757" t="s">
        <v>2381</v>
      </c>
      <c r="J411" s="757" t="s">
        <v>979</v>
      </c>
      <c r="K411" s="757" t="s">
        <v>2244</v>
      </c>
      <c r="L411" s="758">
        <v>0</v>
      </c>
      <c r="M411" s="758">
        <v>0</v>
      </c>
      <c r="N411" s="757">
        <v>1</v>
      </c>
      <c r="O411" s="842">
        <v>0.5</v>
      </c>
      <c r="P411" s="758"/>
      <c r="Q411" s="775"/>
      <c r="R411" s="757"/>
      <c r="S411" s="775">
        <v>0</v>
      </c>
      <c r="T411" s="842"/>
      <c r="U411" s="798">
        <v>0</v>
      </c>
    </row>
    <row r="412" spans="1:21" ht="14.4" customHeight="1" x14ac:dyDescent="0.3">
      <c r="A412" s="756">
        <v>50</v>
      </c>
      <c r="B412" s="757" t="s">
        <v>1862</v>
      </c>
      <c r="C412" s="757" t="s">
        <v>1865</v>
      </c>
      <c r="D412" s="840" t="s">
        <v>3054</v>
      </c>
      <c r="E412" s="841" t="s">
        <v>1882</v>
      </c>
      <c r="F412" s="757" t="s">
        <v>1863</v>
      </c>
      <c r="G412" s="757" t="s">
        <v>1924</v>
      </c>
      <c r="H412" s="757" t="s">
        <v>566</v>
      </c>
      <c r="I412" s="757" t="s">
        <v>1925</v>
      </c>
      <c r="J412" s="757" t="s">
        <v>1043</v>
      </c>
      <c r="K412" s="757" t="s">
        <v>1926</v>
      </c>
      <c r="L412" s="758">
        <v>42.08</v>
      </c>
      <c r="M412" s="758">
        <v>42.08</v>
      </c>
      <c r="N412" s="757">
        <v>1</v>
      </c>
      <c r="O412" s="842">
        <v>0.5</v>
      </c>
      <c r="P412" s="758"/>
      <c r="Q412" s="775">
        <v>0</v>
      </c>
      <c r="R412" s="757"/>
      <c r="S412" s="775">
        <v>0</v>
      </c>
      <c r="T412" s="842"/>
      <c r="U412" s="798">
        <v>0</v>
      </c>
    </row>
    <row r="413" spans="1:21" ht="14.4" customHeight="1" x14ac:dyDescent="0.3">
      <c r="A413" s="756">
        <v>50</v>
      </c>
      <c r="B413" s="757" t="s">
        <v>1862</v>
      </c>
      <c r="C413" s="757" t="s">
        <v>1865</v>
      </c>
      <c r="D413" s="840" t="s">
        <v>3054</v>
      </c>
      <c r="E413" s="841" t="s">
        <v>1882</v>
      </c>
      <c r="F413" s="757" t="s">
        <v>1863</v>
      </c>
      <c r="G413" s="757" t="s">
        <v>1930</v>
      </c>
      <c r="H413" s="757" t="s">
        <v>566</v>
      </c>
      <c r="I413" s="757" t="s">
        <v>2449</v>
      </c>
      <c r="J413" s="757" t="s">
        <v>2052</v>
      </c>
      <c r="K413" s="757" t="s">
        <v>2266</v>
      </c>
      <c r="L413" s="758">
        <v>87.23</v>
      </c>
      <c r="M413" s="758">
        <v>87.23</v>
      </c>
      <c r="N413" s="757">
        <v>1</v>
      </c>
      <c r="O413" s="842">
        <v>0.5</v>
      </c>
      <c r="P413" s="758"/>
      <c r="Q413" s="775">
        <v>0</v>
      </c>
      <c r="R413" s="757"/>
      <c r="S413" s="775">
        <v>0</v>
      </c>
      <c r="T413" s="842"/>
      <c r="U413" s="798">
        <v>0</v>
      </c>
    </row>
    <row r="414" spans="1:21" ht="14.4" customHeight="1" x14ac:dyDescent="0.3">
      <c r="A414" s="756">
        <v>50</v>
      </c>
      <c r="B414" s="757" t="s">
        <v>1862</v>
      </c>
      <c r="C414" s="757" t="s">
        <v>1865</v>
      </c>
      <c r="D414" s="840" t="s">
        <v>3054</v>
      </c>
      <c r="E414" s="841" t="s">
        <v>1882</v>
      </c>
      <c r="F414" s="757" t="s">
        <v>1863</v>
      </c>
      <c r="G414" s="757" t="s">
        <v>2273</v>
      </c>
      <c r="H414" s="757" t="s">
        <v>566</v>
      </c>
      <c r="I414" s="757" t="s">
        <v>2274</v>
      </c>
      <c r="J414" s="757" t="s">
        <v>2275</v>
      </c>
      <c r="K414" s="757" t="s">
        <v>2276</v>
      </c>
      <c r="L414" s="758">
        <v>93.43</v>
      </c>
      <c r="M414" s="758">
        <v>93.43</v>
      </c>
      <c r="N414" s="757">
        <v>1</v>
      </c>
      <c r="O414" s="842">
        <v>0.5</v>
      </c>
      <c r="P414" s="758"/>
      <c r="Q414" s="775">
        <v>0</v>
      </c>
      <c r="R414" s="757"/>
      <c r="S414" s="775">
        <v>0</v>
      </c>
      <c r="T414" s="842"/>
      <c r="U414" s="798">
        <v>0</v>
      </c>
    </row>
    <row r="415" spans="1:21" ht="14.4" customHeight="1" x14ac:dyDescent="0.3">
      <c r="A415" s="756">
        <v>50</v>
      </c>
      <c r="B415" s="757" t="s">
        <v>1862</v>
      </c>
      <c r="C415" s="757" t="s">
        <v>1865</v>
      </c>
      <c r="D415" s="840" t="s">
        <v>3054</v>
      </c>
      <c r="E415" s="841" t="s">
        <v>1882</v>
      </c>
      <c r="F415" s="757" t="s">
        <v>1863</v>
      </c>
      <c r="G415" s="757" t="s">
        <v>1054</v>
      </c>
      <c r="H415" s="757" t="s">
        <v>595</v>
      </c>
      <c r="I415" s="757" t="s">
        <v>1934</v>
      </c>
      <c r="J415" s="757" t="s">
        <v>1550</v>
      </c>
      <c r="K415" s="757" t="s">
        <v>1935</v>
      </c>
      <c r="L415" s="758">
        <v>120.61</v>
      </c>
      <c r="M415" s="758">
        <v>120.61</v>
      </c>
      <c r="N415" s="757">
        <v>1</v>
      </c>
      <c r="O415" s="842">
        <v>0.5</v>
      </c>
      <c r="P415" s="758">
        <v>120.61</v>
      </c>
      <c r="Q415" s="775">
        <v>1</v>
      </c>
      <c r="R415" s="757">
        <v>1</v>
      </c>
      <c r="S415" s="775">
        <v>1</v>
      </c>
      <c r="T415" s="842">
        <v>0.5</v>
      </c>
      <c r="U415" s="798">
        <v>1</v>
      </c>
    </row>
    <row r="416" spans="1:21" ht="14.4" customHeight="1" x14ac:dyDescent="0.3">
      <c r="A416" s="756">
        <v>50</v>
      </c>
      <c r="B416" s="757" t="s">
        <v>1862</v>
      </c>
      <c r="C416" s="757" t="s">
        <v>1865</v>
      </c>
      <c r="D416" s="840" t="s">
        <v>3054</v>
      </c>
      <c r="E416" s="841" t="s">
        <v>1882</v>
      </c>
      <c r="F416" s="757" t="s">
        <v>1863</v>
      </c>
      <c r="G416" s="757" t="s">
        <v>1054</v>
      </c>
      <c r="H416" s="757" t="s">
        <v>595</v>
      </c>
      <c r="I416" s="757" t="s">
        <v>1549</v>
      </c>
      <c r="J416" s="757" t="s">
        <v>1550</v>
      </c>
      <c r="K416" s="757" t="s">
        <v>1551</v>
      </c>
      <c r="L416" s="758">
        <v>184.74</v>
      </c>
      <c r="M416" s="758">
        <v>923.7</v>
      </c>
      <c r="N416" s="757">
        <v>5</v>
      </c>
      <c r="O416" s="842">
        <v>3.5</v>
      </c>
      <c r="P416" s="758"/>
      <c r="Q416" s="775">
        <v>0</v>
      </c>
      <c r="R416" s="757"/>
      <c r="S416" s="775">
        <v>0</v>
      </c>
      <c r="T416" s="842"/>
      <c r="U416" s="798">
        <v>0</v>
      </c>
    </row>
    <row r="417" spans="1:21" ht="14.4" customHeight="1" x14ac:dyDescent="0.3">
      <c r="A417" s="756">
        <v>50</v>
      </c>
      <c r="B417" s="757" t="s">
        <v>1862</v>
      </c>
      <c r="C417" s="757" t="s">
        <v>1865</v>
      </c>
      <c r="D417" s="840" t="s">
        <v>3054</v>
      </c>
      <c r="E417" s="841" t="s">
        <v>1882</v>
      </c>
      <c r="F417" s="757" t="s">
        <v>1863</v>
      </c>
      <c r="G417" s="757" t="s">
        <v>1939</v>
      </c>
      <c r="H417" s="757" t="s">
        <v>566</v>
      </c>
      <c r="I417" s="757" t="s">
        <v>2012</v>
      </c>
      <c r="J417" s="757" t="s">
        <v>1941</v>
      </c>
      <c r="K417" s="757" t="s">
        <v>2013</v>
      </c>
      <c r="L417" s="758">
        <v>280.77</v>
      </c>
      <c r="M417" s="758">
        <v>280.77</v>
      </c>
      <c r="N417" s="757">
        <v>1</v>
      </c>
      <c r="O417" s="842">
        <v>0.5</v>
      </c>
      <c r="P417" s="758">
        <v>280.77</v>
      </c>
      <c r="Q417" s="775">
        <v>1</v>
      </c>
      <c r="R417" s="757">
        <v>1</v>
      </c>
      <c r="S417" s="775">
        <v>1</v>
      </c>
      <c r="T417" s="842">
        <v>0.5</v>
      </c>
      <c r="U417" s="798">
        <v>1</v>
      </c>
    </row>
    <row r="418" spans="1:21" ht="14.4" customHeight="1" x14ac:dyDescent="0.3">
      <c r="A418" s="756">
        <v>50</v>
      </c>
      <c r="B418" s="757" t="s">
        <v>1862</v>
      </c>
      <c r="C418" s="757" t="s">
        <v>1865</v>
      </c>
      <c r="D418" s="840" t="s">
        <v>3054</v>
      </c>
      <c r="E418" s="841" t="s">
        <v>1883</v>
      </c>
      <c r="F418" s="757" t="s">
        <v>1863</v>
      </c>
      <c r="G418" s="757" t="s">
        <v>1948</v>
      </c>
      <c r="H418" s="757" t="s">
        <v>595</v>
      </c>
      <c r="I418" s="757" t="s">
        <v>1630</v>
      </c>
      <c r="J418" s="757" t="s">
        <v>1631</v>
      </c>
      <c r="K418" s="757" t="s">
        <v>1632</v>
      </c>
      <c r="L418" s="758">
        <v>278.64</v>
      </c>
      <c r="M418" s="758">
        <v>278.64</v>
      </c>
      <c r="N418" s="757">
        <v>1</v>
      </c>
      <c r="O418" s="842">
        <v>0.5</v>
      </c>
      <c r="P418" s="758"/>
      <c r="Q418" s="775">
        <v>0</v>
      </c>
      <c r="R418" s="757"/>
      <c r="S418" s="775">
        <v>0</v>
      </c>
      <c r="T418" s="842"/>
      <c r="U418" s="798">
        <v>0</v>
      </c>
    </row>
    <row r="419" spans="1:21" ht="14.4" customHeight="1" x14ac:dyDescent="0.3">
      <c r="A419" s="756">
        <v>50</v>
      </c>
      <c r="B419" s="757" t="s">
        <v>1862</v>
      </c>
      <c r="C419" s="757" t="s">
        <v>1865</v>
      </c>
      <c r="D419" s="840" t="s">
        <v>3054</v>
      </c>
      <c r="E419" s="841" t="s">
        <v>1883</v>
      </c>
      <c r="F419" s="757" t="s">
        <v>1863</v>
      </c>
      <c r="G419" s="757" t="s">
        <v>1890</v>
      </c>
      <c r="H419" s="757" t="s">
        <v>595</v>
      </c>
      <c r="I419" s="757" t="s">
        <v>1587</v>
      </c>
      <c r="J419" s="757" t="s">
        <v>958</v>
      </c>
      <c r="K419" s="757" t="s">
        <v>1588</v>
      </c>
      <c r="L419" s="758">
        <v>35.11</v>
      </c>
      <c r="M419" s="758">
        <v>35.11</v>
      </c>
      <c r="N419" s="757">
        <v>1</v>
      </c>
      <c r="O419" s="842">
        <v>0.5</v>
      </c>
      <c r="P419" s="758"/>
      <c r="Q419" s="775">
        <v>0</v>
      </c>
      <c r="R419" s="757"/>
      <c r="S419" s="775">
        <v>0</v>
      </c>
      <c r="T419" s="842"/>
      <c r="U419" s="798">
        <v>0</v>
      </c>
    </row>
    <row r="420" spans="1:21" ht="14.4" customHeight="1" x14ac:dyDescent="0.3">
      <c r="A420" s="756">
        <v>50</v>
      </c>
      <c r="B420" s="757" t="s">
        <v>1862</v>
      </c>
      <c r="C420" s="757" t="s">
        <v>1865</v>
      </c>
      <c r="D420" s="840" t="s">
        <v>3054</v>
      </c>
      <c r="E420" s="841" t="s">
        <v>1883</v>
      </c>
      <c r="F420" s="757" t="s">
        <v>1863</v>
      </c>
      <c r="G420" s="757" t="s">
        <v>1894</v>
      </c>
      <c r="H420" s="757" t="s">
        <v>595</v>
      </c>
      <c r="I420" s="757" t="s">
        <v>1568</v>
      </c>
      <c r="J420" s="757" t="s">
        <v>1569</v>
      </c>
      <c r="K420" s="757" t="s">
        <v>1570</v>
      </c>
      <c r="L420" s="758">
        <v>93.43</v>
      </c>
      <c r="M420" s="758">
        <v>93.43</v>
      </c>
      <c r="N420" s="757">
        <v>1</v>
      </c>
      <c r="O420" s="842">
        <v>1</v>
      </c>
      <c r="P420" s="758"/>
      <c r="Q420" s="775">
        <v>0</v>
      </c>
      <c r="R420" s="757"/>
      <c r="S420" s="775">
        <v>0</v>
      </c>
      <c r="T420" s="842"/>
      <c r="U420" s="798">
        <v>0</v>
      </c>
    </row>
    <row r="421" spans="1:21" ht="14.4" customHeight="1" x14ac:dyDescent="0.3">
      <c r="A421" s="756">
        <v>50</v>
      </c>
      <c r="B421" s="757" t="s">
        <v>1862</v>
      </c>
      <c r="C421" s="757" t="s">
        <v>1865</v>
      </c>
      <c r="D421" s="840" t="s">
        <v>3054</v>
      </c>
      <c r="E421" s="841" t="s">
        <v>1883</v>
      </c>
      <c r="F421" s="757" t="s">
        <v>1863</v>
      </c>
      <c r="G421" s="757" t="s">
        <v>1895</v>
      </c>
      <c r="H421" s="757" t="s">
        <v>566</v>
      </c>
      <c r="I421" s="757" t="s">
        <v>2339</v>
      </c>
      <c r="J421" s="757" t="s">
        <v>1897</v>
      </c>
      <c r="K421" s="757" t="s">
        <v>2340</v>
      </c>
      <c r="L421" s="758">
        <v>0</v>
      </c>
      <c r="M421" s="758">
        <v>0</v>
      </c>
      <c r="N421" s="757">
        <v>1</v>
      </c>
      <c r="O421" s="842">
        <v>1</v>
      </c>
      <c r="P421" s="758"/>
      <c r="Q421" s="775"/>
      <c r="R421" s="757"/>
      <c r="S421" s="775">
        <v>0</v>
      </c>
      <c r="T421" s="842"/>
      <c r="U421" s="798">
        <v>0</v>
      </c>
    </row>
    <row r="422" spans="1:21" ht="14.4" customHeight="1" x14ac:dyDescent="0.3">
      <c r="A422" s="756">
        <v>50</v>
      </c>
      <c r="B422" s="757" t="s">
        <v>1862</v>
      </c>
      <c r="C422" s="757" t="s">
        <v>1865</v>
      </c>
      <c r="D422" s="840" t="s">
        <v>3054</v>
      </c>
      <c r="E422" s="841" t="s">
        <v>1883</v>
      </c>
      <c r="F422" s="757" t="s">
        <v>1863</v>
      </c>
      <c r="G422" s="757" t="s">
        <v>1905</v>
      </c>
      <c r="H422" s="757" t="s">
        <v>566</v>
      </c>
      <c r="I422" s="757" t="s">
        <v>1906</v>
      </c>
      <c r="J422" s="757" t="s">
        <v>1907</v>
      </c>
      <c r="K422" s="757" t="s">
        <v>1908</v>
      </c>
      <c r="L422" s="758">
        <v>35.11</v>
      </c>
      <c r="M422" s="758">
        <v>35.11</v>
      </c>
      <c r="N422" s="757">
        <v>1</v>
      </c>
      <c r="O422" s="842">
        <v>0.5</v>
      </c>
      <c r="P422" s="758"/>
      <c r="Q422" s="775">
        <v>0</v>
      </c>
      <c r="R422" s="757"/>
      <c r="S422" s="775">
        <v>0</v>
      </c>
      <c r="T422" s="842"/>
      <c r="U422" s="798">
        <v>0</v>
      </c>
    </row>
    <row r="423" spans="1:21" ht="14.4" customHeight="1" x14ac:dyDescent="0.3">
      <c r="A423" s="756">
        <v>50</v>
      </c>
      <c r="B423" s="757" t="s">
        <v>1862</v>
      </c>
      <c r="C423" s="757" t="s">
        <v>1865</v>
      </c>
      <c r="D423" s="840" t="s">
        <v>3054</v>
      </c>
      <c r="E423" s="841" t="s">
        <v>1883</v>
      </c>
      <c r="F423" s="757" t="s">
        <v>1863</v>
      </c>
      <c r="G423" s="757" t="s">
        <v>1990</v>
      </c>
      <c r="H423" s="757" t="s">
        <v>595</v>
      </c>
      <c r="I423" s="757" t="s">
        <v>2214</v>
      </c>
      <c r="J423" s="757" t="s">
        <v>1509</v>
      </c>
      <c r="K423" s="757" t="s">
        <v>1514</v>
      </c>
      <c r="L423" s="758">
        <v>57.64</v>
      </c>
      <c r="M423" s="758">
        <v>57.64</v>
      </c>
      <c r="N423" s="757">
        <v>1</v>
      </c>
      <c r="O423" s="842">
        <v>0.5</v>
      </c>
      <c r="P423" s="758"/>
      <c r="Q423" s="775">
        <v>0</v>
      </c>
      <c r="R423" s="757"/>
      <c r="S423" s="775">
        <v>0</v>
      </c>
      <c r="T423" s="842"/>
      <c r="U423" s="798">
        <v>0</v>
      </c>
    </row>
    <row r="424" spans="1:21" ht="14.4" customHeight="1" x14ac:dyDescent="0.3">
      <c r="A424" s="756">
        <v>50</v>
      </c>
      <c r="B424" s="757" t="s">
        <v>1862</v>
      </c>
      <c r="C424" s="757" t="s">
        <v>1865</v>
      </c>
      <c r="D424" s="840" t="s">
        <v>3054</v>
      </c>
      <c r="E424" s="841" t="s">
        <v>1883</v>
      </c>
      <c r="F424" s="757" t="s">
        <v>1863</v>
      </c>
      <c r="G424" s="757" t="s">
        <v>1917</v>
      </c>
      <c r="H424" s="757" t="s">
        <v>595</v>
      </c>
      <c r="I424" s="757" t="s">
        <v>1604</v>
      </c>
      <c r="J424" s="757" t="s">
        <v>1605</v>
      </c>
      <c r="K424" s="757" t="s">
        <v>1597</v>
      </c>
      <c r="L424" s="758">
        <v>96.53</v>
      </c>
      <c r="M424" s="758">
        <v>96.53</v>
      </c>
      <c r="N424" s="757">
        <v>1</v>
      </c>
      <c r="O424" s="842">
        <v>0.5</v>
      </c>
      <c r="P424" s="758"/>
      <c r="Q424" s="775">
        <v>0</v>
      </c>
      <c r="R424" s="757"/>
      <c r="S424" s="775">
        <v>0</v>
      </c>
      <c r="T424" s="842"/>
      <c r="U424" s="798">
        <v>0</v>
      </c>
    </row>
    <row r="425" spans="1:21" ht="14.4" customHeight="1" x14ac:dyDescent="0.3">
      <c r="A425" s="756">
        <v>50</v>
      </c>
      <c r="B425" s="757" t="s">
        <v>1862</v>
      </c>
      <c r="C425" s="757" t="s">
        <v>1865</v>
      </c>
      <c r="D425" s="840" t="s">
        <v>3054</v>
      </c>
      <c r="E425" s="841" t="s">
        <v>1883</v>
      </c>
      <c r="F425" s="757" t="s">
        <v>1863</v>
      </c>
      <c r="G425" s="757" t="s">
        <v>1917</v>
      </c>
      <c r="H425" s="757" t="s">
        <v>595</v>
      </c>
      <c r="I425" s="757" t="s">
        <v>1608</v>
      </c>
      <c r="J425" s="757" t="s">
        <v>1605</v>
      </c>
      <c r="K425" s="757" t="s">
        <v>1609</v>
      </c>
      <c r="L425" s="758">
        <v>16.09</v>
      </c>
      <c r="M425" s="758">
        <v>16.09</v>
      </c>
      <c r="N425" s="757">
        <v>1</v>
      </c>
      <c r="O425" s="842">
        <v>1</v>
      </c>
      <c r="P425" s="758"/>
      <c r="Q425" s="775">
        <v>0</v>
      </c>
      <c r="R425" s="757"/>
      <c r="S425" s="775">
        <v>0</v>
      </c>
      <c r="T425" s="842"/>
      <c r="U425" s="798">
        <v>0</v>
      </c>
    </row>
    <row r="426" spans="1:21" ht="14.4" customHeight="1" x14ac:dyDescent="0.3">
      <c r="A426" s="756">
        <v>50</v>
      </c>
      <c r="B426" s="757" t="s">
        <v>1862</v>
      </c>
      <c r="C426" s="757" t="s">
        <v>1865</v>
      </c>
      <c r="D426" s="840" t="s">
        <v>3054</v>
      </c>
      <c r="E426" s="841" t="s">
        <v>1883</v>
      </c>
      <c r="F426" s="757" t="s">
        <v>1863</v>
      </c>
      <c r="G426" s="757" t="s">
        <v>1917</v>
      </c>
      <c r="H426" s="757" t="s">
        <v>595</v>
      </c>
      <c r="I426" s="757" t="s">
        <v>1610</v>
      </c>
      <c r="J426" s="757" t="s">
        <v>1605</v>
      </c>
      <c r="K426" s="757" t="s">
        <v>1611</v>
      </c>
      <c r="L426" s="758">
        <v>48.27</v>
      </c>
      <c r="M426" s="758">
        <v>48.27</v>
      </c>
      <c r="N426" s="757">
        <v>1</v>
      </c>
      <c r="O426" s="842">
        <v>0.5</v>
      </c>
      <c r="P426" s="758"/>
      <c r="Q426" s="775">
        <v>0</v>
      </c>
      <c r="R426" s="757"/>
      <c r="S426" s="775">
        <v>0</v>
      </c>
      <c r="T426" s="842"/>
      <c r="U426" s="798">
        <v>0</v>
      </c>
    </row>
    <row r="427" spans="1:21" ht="14.4" customHeight="1" x14ac:dyDescent="0.3">
      <c r="A427" s="756">
        <v>50</v>
      </c>
      <c r="B427" s="757" t="s">
        <v>1862</v>
      </c>
      <c r="C427" s="757" t="s">
        <v>1865</v>
      </c>
      <c r="D427" s="840" t="s">
        <v>3054</v>
      </c>
      <c r="E427" s="841" t="s">
        <v>1884</v>
      </c>
      <c r="F427" s="757" t="s">
        <v>1863</v>
      </c>
      <c r="G427" s="757" t="s">
        <v>1887</v>
      </c>
      <c r="H427" s="757" t="s">
        <v>595</v>
      </c>
      <c r="I427" s="757" t="s">
        <v>1580</v>
      </c>
      <c r="J427" s="757" t="s">
        <v>695</v>
      </c>
      <c r="K427" s="757" t="s">
        <v>1581</v>
      </c>
      <c r="L427" s="758">
        <v>72</v>
      </c>
      <c r="M427" s="758">
        <v>144</v>
      </c>
      <c r="N427" s="757">
        <v>2</v>
      </c>
      <c r="O427" s="842">
        <v>1</v>
      </c>
      <c r="P427" s="758"/>
      <c r="Q427" s="775">
        <v>0</v>
      </c>
      <c r="R427" s="757"/>
      <c r="S427" s="775">
        <v>0</v>
      </c>
      <c r="T427" s="842"/>
      <c r="U427" s="798">
        <v>0</v>
      </c>
    </row>
    <row r="428" spans="1:21" ht="14.4" customHeight="1" x14ac:dyDescent="0.3">
      <c r="A428" s="756">
        <v>50</v>
      </c>
      <c r="B428" s="757" t="s">
        <v>1862</v>
      </c>
      <c r="C428" s="757" t="s">
        <v>1865</v>
      </c>
      <c r="D428" s="840" t="s">
        <v>3054</v>
      </c>
      <c r="E428" s="841" t="s">
        <v>1884</v>
      </c>
      <c r="F428" s="757" t="s">
        <v>1863</v>
      </c>
      <c r="G428" s="757" t="s">
        <v>1948</v>
      </c>
      <c r="H428" s="757" t="s">
        <v>595</v>
      </c>
      <c r="I428" s="757" t="s">
        <v>1638</v>
      </c>
      <c r="J428" s="757" t="s">
        <v>1631</v>
      </c>
      <c r="K428" s="757" t="s">
        <v>1639</v>
      </c>
      <c r="L428" s="758">
        <v>143.35</v>
      </c>
      <c r="M428" s="758">
        <v>286.7</v>
      </c>
      <c r="N428" s="757">
        <v>2</v>
      </c>
      <c r="O428" s="842">
        <v>1.5</v>
      </c>
      <c r="P428" s="758">
        <v>143.35</v>
      </c>
      <c r="Q428" s="775">
        <v>0.5</v>
      </c>
      <c r="R428" s="757">
        <v>1</v>
      </c>
      <c r="S428" s="775">
        <v>0.5</v>
      </c>
      <c r="T428" s="842">
        <v>0.5</v>
      </c>
      <c r="U428" s="798">
        <v>0.33333333333333331</v>
      </c>
    </row>
    <row r="429" spans="1:21" ht="14.4" customHeight="1" x14ac:dyDescent="0.3">
      <c r="A429" s="756">
        <v>50</v>
      </c>
      <c r="B429" s="757" t="s">
        <v>1862</v>
      </c>
      <c r="C429" s="757" t="s">
        <v>1865</v>
      </c>
      <c r="D429" s="840" t="s">
        <v>3054</v>
      </c>
      <c r="E429" s="841" t="s">
        <v>1884</v>
      </c>
      <c r="F429" s="757" t="s">
        <v>1863</v>
      </c>
      <c r="G429" s="757" t="s">
        <v>1890</v>
      </c>
      <c r="H429" s="757" t="s">
        <v>595</v>
      </c>
      <c r="I429" s="757" t="s">
        <v>1587</v>
      </c>
      <c r="J429" s="757" t="s">
        <v>958</v>
      </c>
      <c r="K429" s="757" t="s">
        <v>1588</v>
      </c>
      <c r="L429" s="758">
        <v>35.11</v>
      </c>
      <c r="M429" s="758">
        <v>105.33</v>
      </c>
      <c r="N429" s="757">
        <v>3</v>
      </c>
      <c r="O429" s="842">
        <v>1.5</v>
      </c>
      <c r="P429" s="758">
        <v>35.11</v>
      </c>
      <c r="Q429" s="775">
        <v>0.33333333333333331</v>
      </c>
      <c r="R429" s="757">
        <v>1</v>
      </c>
      <c r="S429" s="775">
        <v>0.33333333333333331</v>
      </c>
      <c r="T429" s="842">
        <v>0.5</v>
      </c>
      <c r="U429" s="798">
        <v>0.33333333333333331</v>
      </c>
    </row>
    <row r="430" spans="1:21" ht="14.4" customHeight="1" x14ac:dyDescent="0.3">
      <c r="A430" s="756">
        <v>50</v>
      </c>
      <c r="B430" s="757" t="s">
        <v>1862</v>
      </c>
      <c r="C430" s="757" t="s">
        <v>1865</v>
      </c>
      <c r="D430" s="840" t="s">
        <v>3054</v>
      </c>
      <c r="E430" s="841" t="s">
        <v>1884</v>
      </c>
      <c r="F430" s="757" t="s">
        <v>1863</v>
      </c>
      <c r="G430" s="757" t="s">
        <v>2424</v>
      </c>
      <c r="H430" s="757" t="s">
        <v>566</v>
      </c>
      <c r="I430" s="757" t="s">
        <v>2425</v>
      </c>
      <c r="J430" s="757" t="s">
        <v>710</v>
      </c>
      <c r="K430" s="757" t="s">
        <v>2426</v>
      </c>
      <c r="L430" s="758">
        <v>37.61</v>
      </c>
      <c r="M430" s="758">
        <v>37.61</v>
      </c>
      <c r="N430" s="757">
        <v>1</v>
      </c>
      <c r="O430" s="842">
        <v>0.5</v>
      </c>
      <c r="P430" s="758">
        <v>37.61</v>
      </c>
      <c r="Q430" s="775">
        <v>1</v>
      </c>
      <c r="R430" s="757">
        <v>1</v>
      </c>
      <c r="S430" s="775">
        <v>1</v>
      </c>
      <c r="T430" s="842">
        <v>0.5</v>
      </c>
      <c r="U430" s="798">
        <v>1</v>
      </c>
    </row>
    <row r="431" spans="1:21" ht="14.4" customHeight="1" x14ac:dyDescent="0.3">
      <c r="A431" s="756">
        <v>50</v>
      </c>
      <c r="B431" s="757" t="s">
        <v>1862</v>
      </c>
      <c r="C431" s="757" t="s">
        <v>1865</v>
      </c>
      <c r="D431" s="840" t="s">
        <v>3054</v>
      </c>
      <c r="E431" s="841" t="s">
        <v>1884</v>
      </c>
      <c r="F431" s="757" t="s">
        <v>1863</v>
      </c>
      <c r="G431" s="757" t="s">
        <v>1891</v>
      </c>
      <c r="H431" s="757" t="s">
        <v>566</v>
      </c>
      <c r="I431" s="757" t="s">
        <v>1892</v>
      </c>
      <c r="J431" s="757" t="s">
        <v>782</v>
      </c>
      <c r="K431" s="757" t="s">
        <v>1893</v>
      </c>
      <c r="L431" s="758">
        <v>42.51</v>
      </c>
      <c r="M431" s="758">
        <v>127.53</v>
      </c>
      <c r="N431" s="757">
        <v>3</v>
      </c>
      <c r="O431" s="842">
        <v>1.5</v>
      </c>
      <c r="P431" s="758">
        <v>42.51</v>
      </c>
      <c r="Q431" s="775">
        <v>0.33333333333333331</v>
      </c>
      <c r="R431" s="757">
        <v>1</v>
      </c>
      <c r="S431" s="775">
        <v>0.33333333333333331</v>
      </c>
      <c r="T431" s="842">
        <v>0.5</v>
      </c>
      <c r="U431" s="798">
        <v>0.33333333333333331</v>
      </c>
    </row>
    <row r="432" spans="1:21" ht="14.4" customHeight="1" x14ac:dyDescent="0.3">
      <c r="A432" s="756">
        <v>50</v>
      </c>
      <c r="B432" s="757" t="s">
        <v>1862</v>
      </c>
      <c r="C432" s="757" t="s">
        <v>1865</v>
      </c>
      <c r="D432" s="840" t="s">
        <v>3054</v>
      </c>
      <c r="E432" s="841" t="s">
        <v>1884</v>
      </c>
      <c r="F432" s="757" t="s">
        <v>1863</v>
      </c>
      <c r="G432" s="757" t="s">
        <v>1894</v>
      </c>
      <c r="H432" s="757" t="s">
        <v>595</v>
      </c>
      <c r="I432" s="757" t="s">
        <v>1571</v>
      </c>
      <c r="J432" s="757" t="s">
        <v>1569</v>
      </c>
      <c r="K432" s="757" t="s">
        <v>1572</v>
      </c>
      <c r="L432" s="758">
        <v>186.87</v>
      </c>
      <c r="M432" s="758">
        <v>186.87</v>
      </c>
      <c r="N432" s="757">
        <v>1</v>
      </c>
      <c r="O432" s="842">
        <v>0.5</v>
      </c>
      <c r="P432" s="758"/>
      <c r="Q432" s="775">
        <v>0</v>
      </c>
      <c r="R432" s="757"/>
      <c r="S432" s="775">
        <v>0</v>
      </c>
      <c r="T432" s="842"/>
      <c r="U432" s="798">
        <v>0</v>
      </c>
    </row>
    <row r="433" spans="1:21" ht="14.4" customHeight="1" x14ac:dyDescent="0.3">
      <c r="A433" s="756">
        <v>50</v>
      </c>
      <c r="B433" s="757" t="s">
        <v>1862</v>
      </c>
      <c r="C433" s="757" t="s">
        <v>1865</v>
      </c>
      <c r="D433" s="840" t="s">
        <v>3054</v>
      </c>
      <c r="E433" s="841" t="s">
        <v>1884</v>
      </c>
      <c r="F433" s="757" t="s">
        <v>1863</v>
      </c>
      <c r="G433" s="757" t="s">
        <v>1895</v>
      </c>
      <c r="H433" s="757" t="s">
        <v>566</v>
      </c>
      <c r="I433" s="757" t="s">
        <v>1976</v>
      </c>
      <c r="J433" s="757" t="s">
        <v>795</v>
      </c>
      <c r="K433" s="757" t="s">
        <v>1977</v>
      </c>
      <c r="L433" s="758">
        <v>29.31</v>
      </c>
      <c r="M433" s="758">
        <v>58.62</v>
      </c>
      <c r="N433" s="757">
        <v>2</v>
      </c>
      <c r="O433" s="842">
        <v>1</v>
      </c>
      <c r="P433" s="758"/>
      <c r="Q433" s="775">
        <v>0</v>
      </c>
      <c r="R433" s="757"/>
      <c r="S433" s="775">
        <v>0</v>
      </c>
      <c r="T433" s="842"/>
      <c r="U433" s="798">
        <v>0</v>
      </c>
    </row>
    <row r="434" spans="1:21" ht="14.4" customHeight="1" x14ac:dyDescent="0.3">
      <c r="A434" s="756">
        <v>50</v>
      </c>
      <c r="B434" s="757" t="s">
        <v>1862</v>
      </c>
      <c r="C434" s="757" t="s">
        <v>1865</v>
      </c>
      <c r="D434" s="840" t="s">
        <v>3054</v>
      </c>
      <c r="E434" s="841" t="s">
        <v>1884</v>
      </c>
      <c r="F434" s="757" t="s">
        <v>1863</v>
      </c>
      <c r="G434" s="757" t="s">
        <v>1895</v>
      </c>
      <c r="H434" s="757" t="s">
        <v>566</v>
      </c>
      <c r="I434" s="757" t="s">
        <v>1978</v>
      </c>
      <c r="J434" s="757" t="s">
        <v>1897</v>
      </c>
      <c r="K434" s="757" t="s">
        <v>1946</v>
      </c>
      <c r="L434" s="758">
        <v>58.62</v>
      </c>
      <c r="M434" s="758">
        <v>58.62</v>
      </c>
      <c r="N434" s="757">
        <v>1</v>
      </c>
      <c r="O434" s="842">
        <v>0.5</v>
      </c>
      <c r="P434" s="758">
        <v>58.62</v>
      </c>
      <c r="Q434" s="775">
        <v>1</v>
      </c>
      <c r="R434" s="757">
        <v>1</v>
      </c>
      <c r="S434" s="775">
        <v>1</v>
      </c>
      <c r="T434" s="842">
        <v>0.5</v>
      </c>
      <c r="U434" s="798">
        <v>1</v>
      </c>
    </row>
    <row r="435" spans="1:21" ht="14.4" customHeight="1" x14ac:dyDescent="0.3">
      <c r="A435" s="756">
        <v>50</v>
      </c>
      <c r="B435" s="757" t="s">
        <v>1862</v>
      </c>
      <c r="C435" s="757" t="s">
        <v>1865</v>
      </c>
      <c r="D435" s="840" t="s">
        <v>3054</v>
      </c>
      <c r="E435" s="841" t="s">
        <v>1884</v>
      </c>
      <c r="F435" s="757" t="s">
        <v>1863</v>
      </c>
      <c r="G435" s="757" t="s">
        <v>2341</v>
      </c>
      <c r="H435" s="757" t="s">
        <v>566</v>
      </c>
      <c r="I435" s="757" t="s">
        <v>2342</v>
      </c>
      <c r="J435" s="757" t="s">
        <v>2343</v>
      </c>
      <c r="K435" s="757" t="s">
        <v>2344</v>
      </c>
      <c r="L435" s="758">
        <v>88.76</v>
      </c>
      <c r="M435" s="758">
        <v>88.76</v>
      </c>
      <c r="N435" s="757">
        <v>1</v>
      </c>
      <c r="O435" s="842">
        <v>0.5</v>
      </c>
      <c r="P435" s="758">
        <v>88.76</v>
      </c>
      <c r="Q435" s="775">
        <v>1</v>
      </c>
      <c r="R435" s="757">
        <v>1</v>
      </c>
      <c r="S435" s="775">
        <v>1</v>
      </c>
      <c r="T435" s="842">
        <v>0.5</v>
      </c>
      <c r="U435" s="798">
        <v>1</v>
      </c>
    </row>
    <row r="436" spans="1:21" ht="14.4" customHeight="1" x14ac:dyDescent="0.3">
      <c r="A436" s="756">
        <v>50</v>
      </c>
      <c r="B436" s="757" t="s">
        <v>1862</v>
      </c>
      <c r="C436" s="757" t="s">
        <v>1865</v>
      </c>
      <c r="D436" s="840" t="s">
        <v>3054</v>
      </c>
      <c r="E436" s="841" t="s">
        <v>1884</v>
      </c>
      <c r="F436" s="757" t="s">
        <v>1863</v>
      </c>
      <c r="G436" s="757" t="s">
        <v>2171</v>
      </c>
      <c r="H436" s="757" t="s">
        <v>595</v>
      </c>
      <c r="I436" s="757" t="s">
        <v>1627</v>
      </c>
      <c r="J436" s="757" t="s">
        <v>868</v>
      </c>
      <c r="K436" s="757" t="s">
        <v>1628</v>
      </c>
      <c r="L436" s="758">
        <v>25.94</v>
      </c>
      <c r="M436" s="758">
        <v>25.94</v>
      </c>
      <c r="N436" s="757">
        <v>1</v>
      </c>
      <c r="O436" s="842">
        <v>0.5</v>
      </c>
      <c r="P436" s="758">
        <v>25.94</v>
      </c>
      <c r="Q436" s="775">
        <v>1</v>
      </c>
      <c r="R436" s="757">
        <v>1</v>
      </c>
      <c r="S436" s="775">
        <v>1</v>
      </c>
      <c r="T436" s="842">
        <v>0.5</v>
      </c>
      <c r="U436" s="798">
        <v>1</v>
      </c>
    </row>
    <row r="437" spans="1:21" ht="14.4" customHeight="1" x14ac:dyDescent="0.3">
      <c r="A437" s="756">
        <v>50</v>
      </c>
      <c r="B437" s="757" t="s">
        <v>1862</v>
      </c>
      <c r="C437" s="757" t="s">
        <v>1865</v>
      </c>
      <c r="D437" s="840" t="s">
        <v>3054</v>
      </c>
      <c r="E437" s="841" t="s">
        <v>1884</v>
      </c>
      <c r="F437" s="757" t="s">
        <v>1863</v>
      </c>
      <c r="G437" s="757" t="s">
        <v>1911</v>
      </c>
      <c r="H437" s="757" t="s">
        <v>595</v>
      </c>
      <c r="I437" s="757" t="s">
        <v>1563</v>
      </c>
      <c r="J437" s="757" t="s">
        <v>774</v>
      </c>
      <c r="K437" s="757" t="s">
        <v>1564</v>
      </c>
      <c r="L437" s="758">
        <v>923.74</v>
      </c>
      <c r="M437" s="758">
        <v>923.74</v>
      </c>
      <c r="N437" s="757">
        <v>1</v>
      </c>
      <c r="O437" s="842">
        <v>0.5</v>
      </c>
      <c r="P437" s="758"/>
      <c r="Q437" s="775">
        <v>0</v>
      </c>
      <c r="R437" s="757"/>
      <c r="S437" s="775">
        <v>0</v>
      </c>
      <c r="T437" s="842"/>
      <c r="U437" s="798">
        <v>0</v>
      </c>
    </row>
    <row r="438" spans="1:21" ht="14.4" customHeight="1" x14ac:dyDescent="0.3">
      <c r="A438" s="756">
        <v>50</v>
      </c>
      <c r="B438" s="757" t="s">
        <v>1862</v>
      </c>
      <c r="C438" s="757" t="s">
        <v>1865</v>
      </c>
      <c r="D438" s="840" t="s">
        <v>3054</v>
      </c>
      <c r="E438" s="841" t="s">
        <v>1884</v>
      </c>
      <c r="F438" s="757" t="s">
        <v>1863</v>
      </c>
      <c r="G438" s="757" t="s">
        <v>1911</v>
      </c>
      <c r="H438" s="757" t="s">
        <v>595</v>
      </c>
      <c r="I438" s="757" t="s">
        <v>1557</v>
      </c>
      <c r="J438" s="757" t="s">
        <v>774</v>
      </c>
      <c r="K438" s="757" t="s">
        <v>1558</v>
      </c>
      <c r="L438" s="758">
        <v>736.33</v>
      </c>
      <c r="M438" s="758">
        <v>736.33</v>
      </c>
      <c r="N438" s="757">
        <v>1</v>
      </c>
      <c r="O438" s="842">
        <v>0.5</v>
      </c>
      <c r="P438" s="758">
        <v>736.33</v>
      </c>
      <c r="Q438" s="775">
        <v>1</v>
      </c>
      <c r="R438" s="757">
        <v>1</v>
      </c>
      <c r="S438" s="775">
        <v>1</v>
      </c>
      <c r="T438" s="842">
        <v>0.5</v>
      </c>
      <c r="U438" s="798">
        <v>1</v>
      </c>
    </row>
    <row r="439" spans="1:21" ht="14.4" customHeight="1" x14ac:dyDescent="0.3">
      <c r="A439" s="756">
        <v>50</v>
      </c>
      <c r="B439" s="757" t="s">
        <v>1862</v>
      </c>
      <c r="C439" s="757" t="s">
        <v>1865</v>
      </c>
      <c r="D439" s="840" t="s">
        <v>3054</v>
      </c>
      <c r="E439" s="841" t="s">
        <v>1884</v>
      </c>
      <c r="F439" s="757" t="s">
        <v>1863</v>
      </c>
      <c r="G439" s="757" t="s">
        <v>1990</v>
      </c>
      <c r="H439" s="757" t="s">
        <v>595</v>
      </c>
      <c r="I439" s="757" t="s">
        <v>2213</v>
      </c>
      <c r="J439" s="757" t="s">
        <v>1509</v>
      </c>
      <c r="K439" s="757" t="s">
        <v>1510</v>
      </c>
      <c r="L439" s="758">
        <v>16.12</v>
      </c>
      <c r="M439" s="758">
        <v>32.24</v>
      </c>
      <c r="N439" s="757">
        <v>2</v>
      </c>
      <c r="O439" s="842">
        <v>1</v>
      </c>
      <c r="P439" s="758">
        <v>16.12</v>
      </c>
      <c r="Q439" s="775">
        <v>0.5</v>
      </c>
      <c r="R439" s="757">
        <v>1</v>
      </c>
      <c r="S439" s="775">
        <v>0.5</v>
      </c>
      <c r="T439" s="842">
        <v>0.5</v>
      </c>
      <c r="U439" s="798">
        <v>0.5</v>
      </c>
    </row>
    <row r="440" spans="1:21" ht="14.4" customHeight="1" x14ac:dyDescent="0.3">
      <c r="A440" s="756">
        <v>50</v>
      </c>
      <c r="B440" s="757" t="s">
        <v>1862</v>
      </c>
      <c r="C440" s="757" t="s">
        <v>1865</v>
      </c>
      <c r="D440" s="840" t="s">
        <v>3054</v>
      </c>
      <c r="E440" s="841" t="s">
        <v>1884</v>
      </c>
      <c r="F440" s="757" t="s">
        <v>1863</v>
      </c>
      <c r="G440" s="757" t="s">
        <v>1990</v>
      </c>
      <c r="H440" s="757" t="s">
        <v>595</v>
      </c>
      <c r="I440" s="757" t="s">
        <v>2374</v>
      </c>
      <c r="J440" s="757" t="s">
        <v>1509</v>
      </c>
      <c r="K440" s="757" t="s">
        <v>2375</v>
      </c>
      <c r="L440" s="758">
        <v>8.06</v>
      </c>
      <c r="M440" s="758">
        <v>8.06</v>
      </c>
      <c r="N440" s="757">
        <v>1</v>
      </c>
      <c r="O440" s="842">
        <v>1</v>
      </c>
      <c r="P440" s="758">
        <v>8.06</v>
      </c>
      <c r="Q440" s="775">
        <v>1</v>
      </c>
      <c r="R440" s="757">
        <v>1</v>
      </c>
      <c r="S440" s="775">
        <v>1</v>
      </c>
      <c r="T440" s="842">
        <v>1</v>
      </c>
      <c r="U440" s="798">
        <v>1</v>
      </c>
    </row>
    <row r="441" spans="1:21" ht="14.4" customHeight="1" x14ac:dyDescent="0.3">
      <c r="A441" s="756">
        <v>50</v>
      </c>
      <c r="B441" s="757" t="s">
        <v>1862</v>
      </c>
      <c r="C441" s="757" t="s">
        <v>1865</v>
      </c>
      <c r="D441" s="840" t="s">
        <v>3054</v>
      </c>
      <c r="E441" s="841" t="s">
        <v>1884</v>
      </c>
      <c r="F441" s="757" t="s">
        <v>1863</v>
      </c>
      <c r="G441" s="757" t="s">
        <v>1993</v>
      </c>
      <c r="H441" s="757" t="s">
        <v>595</v>
      </c>
      <c r="I441" s="757" t="s">
        <v>1994</v>
      </c>
      <c r="J441" s="757" t="s">
        <v>939</v>
      </c>
      <c r="K441" s="757" t="s">
        <v>1588</v>
      </c>
      <c r="L441" s="758">
        <v>48.27</v>
      </c>
      <c r="M441" s="758">
        <v>96.54</v>
      </c>
      <c r="N441" s="757">
        <v>2</v>
      </c>
      <c r="O441" s="842">
        <v>1</v>
      </c>
      <c r="P441" s="758"/>
      <c r="Q441" s="775">
        <v>0</v>
      </c>
      <c r="R441" s="757"/>
      <c r="S441" s="775">
        <v>0</v>
      </c>
      <c r="T441" s="842"/>
      <c r="U441" s="798">
        <v>0</v>
      </c>
    </row>
    <row r="442" spans="1:21" ht="14.4" customHeight="1" x14ac:dyDescent="0.3">
      <c r="A442" s="756">
        <v>50</v>
      </c>
      <c r="B442" s="757" t="s">
        <v>1862</v>
      </c>
      <c r="C442" s="757" t="s">
        <v>1865</v>
      </c>
      <c r="D442" s="840" t="s">
        <v>3054</v>
      </c>
      <c r="E442" s="841" t="s">
        <v>1884</v>
      </c>
      <c r="F442" s="757" t="s">
        <v>1863</v>
      </c>
      <c r="G442" s="757" t="s">
        <v>2221</v>
      </c>
      <c r="H442" s="757" t="s">
        <v>566</v>
      </c>
      <c r="I442" s="757" t="s">
        <v>2222</v>
      </c>
      <c r="J442" s="757" t="s">
        <v>2223</v>
      </c>
      <c r="K442" s="757" t="s">
        <v>2224</v>
      </c>
      <c r="L442" s="758">
        <v>87.67</v>
      </c>
      <c r="M442" s="758">
        <v>87.67</v>
      </c>
      <c r="N442" s="757">
        <v>1</v>
      </c>
      <c r="O442" s="842">
        <v>0.5</v>
      </c>
      <c r="P442" s="758"/>
      <c r="Q442" s="775">
        <v>0</v>
      </c>
      <c r="R442" s="757"/>
      <c r="S442" s="775">
        <v>0</v>
      </c>
      <c r="T442" s="842"/>
      <c r="U442" s="798">
        <v>0</v>
      </c>
    </row>
    <row r="443" spans="1:21" ht="14.4" customHeight="1" x14ac:dyDescent="0.3">
      <c r="A443" s="756">
        <v>50</v>
      </c>
      <c r="B443" s="757" t="s">
        <v>1862</v>
      </c>
      <c r="C443" s="757" t="s">
        <v>1865</v>
      </c>
      <c r="D443" s="840" t="s">
        <v>3054</v>
      </c>
      <c r="E443" s="841" t="s">
        <v>1884</v>
      </c>
      <c r="F443" s="757" t="s">
        <v>1863</v>
      </c>
      <c r="G443" s="757" t="s">
        <v>1999</v>
      </c>
      <c r="H443" s="757" t="s">
        <v>566</v>
      </c>
      <c r="I443" s="757" t="s">
        <v>2000</v>
      </c>
      <c r="J443" s="757" t="s">
        <v>2001</v>
      </c>
      <c r="K443" s="757" t="s">
        <v>2002</v>
      </c>
      <c r="L443" s="758">
        <v>1762.05</v>
      </c>
      <c r="M443" s="758">
        <v>1762.05</v>
      </c>
      <c r="N443" s="757">
        <v>1</v>
      </c>
      <c r="O443" s="842">
        <v>0.5</v>
      </c>
      <c r="P443" s="758">
        <v>1762.05</v>
      </c>
      <c r="Q443" s="775">
        <v>1</v>
      </c>
      <c r="R443" s="757">
        <v>1</v>
      </c>
      <c r="S443" s="775">
        <v>1</v>
      </c>
      <c r="T443" s="842">
        <v>0.5</v>
      </c>
      <c r="U443" s="798">
        <v>1</v>
      </c>
    </row>
    <row r="444" spans="1:21" ht="14.4" customHeight="1" x14ac:dyDescent="0.3">
      <c r="A444" s="756">
        <v>50</v>
      </c>
      <c r="B444" s="757" t="s">
        <v>1862</v>
      </c>
      <c r="C444" s="757" t="s">
        <v>1865</v>
      </c>
      <c r="D444" s="840" t="s">
        <v>3054</v>
      </c>
      <c r="E444" s="841" t="s">
        <v>1884</v>
      </c>
      <c r="F444" s="757" t="s">
        <v>1863</v>
      </c>
      <c r="G444" s="757" t="s">
        <v>2003</v>
      </c>
      <c r="H444" s="757" t="s">
        <v>566</v>
      </c>
      <c r="I444" s="757" t="s">
        <v>2381</v>
      </c>
      <c r="J444" s="757" t="s">
        <v>979</v>
      </c>
      <c r="K444" s="757" t="s">
        <v>2244</v>
      </c>
      <c r="L444" s="758">
        <v>0</v>
      </c>
      <c r="M444" s="758">
        <v>0</v>
      </c>
      <c r="N444" s="757">
        <v>2</v>
      </c>
      <c r="O444" s="842">
        <v>1</v>
      </c>
      <c r="P444" s="758">
        <v>0</v>
      </c>
      <c r="Q444" s="775"/>
      <c r="R444" s="757">
        <v>1</v>
      </c>
      <c r="S444" s="775">
        <v>0.5</v>
      </c>
      <c r="T444" s="842">
        <v>0.5</v>
      </c>
      <c r="U444" s="798">
        <v>0.5</v>
      </c>
    </row>
    <row r="445" spans="1:21" ht="14.4" customHeight="1" x14ac:dyDescent="0.3">
      <c r="A445" s="756">
        <v>50</v>
      </c>
      <c r="B445" s="757" t="s">
        <v>1862</v>
      </c>
      <c r="C445" s="757" t="s">
        <v>1865</v>
      </c>
      <c r="D445" s="840" t="s">
        <v>3054</v>
      </c>
      <c r="E445" s="841" t="s">
        <v>1884</v>
      </c>
      <c r="F445" s="757" t="s">
        <v>1863</v>
      </c>
      <c r="G445" s="757" t="s">
        <v>1924</v>
      </c>
      <c r="H445" s="757" t="s">
        <v>566</v>
      </c>
      <c r="I445" s="757" t="s">
        <v>1925</v>
      </c>
      <c r="J445" s="757" t="s">
        <v>1043</v>
      </c>
      <c r="K445" s="757" t="s">
        <v>1926</v>
      </c>
      <c r="L445" s="758">
        <v>42.08</v>
      </c>
      <c r="M445" s="758">
        <v>126.24</v>
      </c>
      <c r="N445" s="757">
        <v>3</v>
      </c>
      <c r="O445" s="842">
        <v>1.5</v>
      </c>
      <c r="P445" s="758">
        <v>42.08</v>
      </c>
      <c r="Q445" s="775">
        <v>0.33333333333333331</v>
      </c>
      <c r="R445" s="757">
        <v>1</v>
      </c>
      <c r="S445" s="775">
        <v>0.33333333333333331</v>
      </c>
      <c r="T445" s="842">
        <v>0.5</v>
      </c>
      <c r="U445" s="798">
        <v>0.33333333333333331</v>
      </c>
    </row>
    <row r="446" spans="1:21" ht="14.4" customHeight="1" x14ac:dyDescent="0.3">
      <c r="A446" s="756">
        <v>50</v>
      </c>
      <c r="B446" s="757" t="s">
        <v>1862</v>
      </c>
      <c r="C446" s="757" t="s">
        <v>1865</v>
      </c>
      <c r="D446" s="840" t="s">
        <v>3054</v>
      </c>
      <c r="E446" s="841" t="s">
        <v>1884</v>
      </c>
      <c r="F446" s="757" t="s">
        <v>1863</v>
      </c>
      <c r="G446" s="757" t="s">
        <v>1924</v>
      </c>
      <c r="H446" s="757" t="s">
        <v>566</v>
      </c>
      <c r="I446" s="757" t="s">
        <v>2450</v>
      </c>
      <c r="J446" s="757" t="s">
        <v>1043</v>
      </c>
      <c r="K446" s="757" t="s">
        <v>2007</v>
      </c>
      <c r="L446" s="758">
        <v>210.38</v>
      </c>
      <c r="M446" s="758">
        <v>210.38</v>
      </c>
      <c r="N446" s="757">
        <v>1</v>
      </c>
      <c r="O446" s="842">
        <v>1</v>
      </c>
      <c r="P446" s="758"/>
      <c r="Q446" s="775">
        <v>0</v>
      </c>
      <c r="R446" s="757"/>
      <c r="S446" s="775">
        <v>0</v>
      </c>
      <c r="T446" s="842"/>
      <c r="U446" s="798">
        <v>0</v>
      </c>
    </row>
    <row r="447" spans="1:21" ht="14.4" customHeight="1" x14ac:dyDescent="0.3">
      <c r="A447" s="756">
        <v>50</v>
      </c>
      <c r="B447" s="757" t="s">
        <v>1862</v>
      </c>
      <c r="C447" s="757" t="s">
        <v>1865</v>
      </c>
      <c r="D447" s="840" t="s">
        <v>3054</v>
      </c>
      <c r="E447" s="841" t="s">
        <v>1884</v>
      </c>
      <c r="F447" s="757" t="s">
        <v>1863</v>
      </c>
      <c r="G447" s="757" t="s">
        <v>2251</v>
      </c>
      <c r="H447" s="757" t="s">
        <v>566</v>
      </c>
      <c r="I447" s="757" t="s">
        <v>2252</v>
      </c>
      <c r="J447" s="757" t="s">
        <v>1157</v>
      </c>
      <c r="K447" s="757" t="s">
        <v>2253</v>
      </c>
      <c r="L447" s="758">
        <v>186.27</v>
      </c>
      <c r="M447" s="758">
        <v>186.27</v>
      </c>
      <c r="N447" s="757">
        <v>1</v>
      </c>
      <c r="O447" s="842">
        <v>0.5</v>
      </c>
      <c r="P447" s="758"/>
      <c r="Q447" s="775">
        <v>0</v>
      </c>
      <c r="R447" s="757"/>
      <c r="S447" s="775">
        <v>0</v>
      </c>
      <c r="T447" s="842"/>
      <c r="U447" s="798">
        <v>0</v>
      </c>
    </row>
    <row r="448" spans="1:21" ht="14.4" customHeight="1" x14ac:dyDescent="0.3">
      <c r="A448" s="756">
        <v>50</v>
      </c>
      <c r="B448" s="757" t="s">
        <v>1862</v>
      </c>
      <c r="C448" s="757" t="s">
        <v>1865</v>
      </c>
      <c r="D448" s="840" t="s">
        <v>3054</v>
      </c>
      <c r="E448" s="841" t="s">
        <v>1884</v>
      </c>
      <c r="F448" s="757" t="s">
        <v>1863</v>
      </c>
      <c r="G448" s="757" t="s">
        <v>2269</v>
      </c>
      <c r="H448" s="757" t="s">
        <v>566</v>
      </c>
      <c r="I448" s="757" t="s">
        <v>2400</v>
      </c>
      <c r="J448" s="757" t="s">
        <v>756</v>
      </c>
      <c r="K448" s="757" t="s">
        <v>2401</v>
      </c>
      <c r="L448" s="758">
        <v>80.959999999999994</v>
      </c>
      <c r="M448" s="758">
        <v>80.959999999999994</v>
      </c>
      <c r="N448" s="757">
        <v>1</v>
      </c>
      <c r="O448" s="842">
        <v>0.5</v>
      </c>
      <c r="P448" s="758">
        <v>80.959999999999994</v>
      </c>
      <c r="Q448" s="775">
        <v>1</v>
      </c>
      <c r="R448" s="757">
        <v>1</v>
      </c>
      <c r="S448" s="775">
        <v>1</v>
      </c>
      <c r="T448" s="842">
        <v>0.5</v>
      </c>
      <c r="U448" s="798">
        <v>1</v>
      </c>
    </row>
    <row r="449" spans="1:21" ht="14.4" customHeight="1" x14ac:dyDescent="0.3">
      <c r="A449" s="756">
        <v>50</v>
      </c>
      <c r="B449" s="757" t="s">
        <v>1862</v>
      </c>
      <c r="C449" s="757" t="s">
        <v>1865</v>
      </c>
      <c r="D449" s="840" t="s">
        <v>3054</v>
      </c>
      <c r="E449" s="841" t="s">
        <v>1884</v>
      </c>
      <c r="F449" s="757" t="s">
        <v>1863</v>
      </c>
      <c r="G449" s="757" t="s">
        <v>1054</v>
      </c>
      <c r="H449" s="757" t="s">
        <v>595</v>
      </c>
      <c r="I449" s="757" t="s">
        <v>1934</v>
      </c>
      <c r="J449" s="757" t="s">
        <v>1550</v>
      </c>
      <c r="K449" s="757" t="s">
        <v>1935</v>
      </c>
      <c r="L449" s="758">
        <v>120.61</v>
      </c>
      <c r="M449" s="758">
        <v>120.61</v>
      </c>
      <c r="N449" s="757">
        <v>1</v>
      </c>
      <c r="O449" s="842">
        <v>0.5</v>
      </c>
      <c r="P449" s="758"/>
      <c r="Q449" s="775">
        <v>0</v>
      </c>
      <c r="R449" s="757"/>
      <c r="S449" s="775">
        <v>0</v>
      </c>
      <c r="T449" s="842"/>
      <c r="U449" s="798">
        <v>0</v>
      </c>
    </row>
    <row r="450" spans="1:21" ht="14.4" customHeight="1" x14ac:dyDescent="0.3">
      <c r="A450" s="756">
        <v>50</v>
      </c>
      <c r="B450" s="757" t="s">
        <v>1862</v>
      </c>
      <c r="C450" s="757" t="s">
        <v>1865</v>
      </c>
      <c r="D450" s="840" t="s">
        <v>3054</v>
      </c>
      <c r="E450" s="841" t="s">
        <v>1884</v>
      </c>
      <c r="F450" s="757" t="s">
        <v>1863</v>
      </c>
      <c r="G450" s="757" t="s">
        <v>1054</v>
      </c>
      <c r="H450" s="757" t="s">
        <v>595</v>
      </c>
      <c r="I450" s="757" t="s">
        <v>1549</v>
      </c>
      <c r="J450" s="757" t="s">
        <v>1550</v>
      </c>
      <c r="K450" s="757" t="s">
        <v>1551</v>
      </c>
      <c r="L450" s="758">
        <v>184.74</v>
      </c>
      <c r="M450" s="758">
        <v>554.22</v>
      </c>
      <c r="N450" s="757">
        <v>3</v>
      </c>
      <c r="O450" s="842">
        <v>2</v>
      </c>
      <c r="P450" s="758">
        <v>184.74</v>
      </c>
      <c r="Q450" s="775">
        <v>0.33333333333333331</v>
      </c>
      <c r="R450" s="757">
        <v>1</v>
      </c>
      <c r="S450" s="775">
        <v>0.33333333333333331</v>
      </c>
      <c r="T450" s="842">
        <v>0.5</v>
      </c>
      <c r="U450" s="798">
        <v>0.25</v>
      </c>
    </row>
    <row r="451" spans="1:21" ht="14.4" customHeight="1" x14ac:dyDescent="0.3">
      <c r="A451" s="756">
        <v>50</v>
      </c>
      <c r="B451" s="757" t="s">
        <v>1862</v>
      </c>
      <c r="C451" s="757" t="s">
        <v>1865</v>
      </c>
      <c r="D451" s="840" t="s">
        <v>3054</v>
      </c>
      <c r="E451" s="841" t="s">
        <v>1885</v>
      </c>
      <c r="F451" s="757" t="s">
        <v>1863</v>
      </c>
      <c r="G451" s="757" t="s">
        <v>2297</v>
      </c>
      <c r="H451" s="757" t="s">
        <v>595</v>
      </c>
      <c r="I451" s="757" t="s">
        <v>1737</v>
      </c>
      <c r="J451" s="757" t="s">
        <v>1738</v>
      </c>
      <c r="K451" s="757" t="s">
        <v>1739</v>
      </c>
      <c r="L451" s="758">
        <v>4.7</v>
      </c>
      <c r="M451" s="758">
        <v>4.7</v>
      </c>
      <c r="N451" s="757">
        <v>1</v>
      </c>
      <c r="O451" s="842">
        <v>0.5</v>
      </c>
      <c r="P451" s="758"/>
      <c r="Q451" s="775">
        <v>0</v>
      </c>
      <c r="R451" s="757"/>
      <c r="S451" s="775">
        <v>0</v>
      </c>
      <c r="T451" s="842"/>
      <c r="U451" s="798">
        <v>0</v>
      </c>
    </row>
    <row r="452" spans="1:21" ht="14.4" customHeight="1" x14ac:dyDescent="0.3">
      <c r="A452" s="756">
        <v>50</v>
      </c>
      <c r="B452" s="757" t="s">
        <v>1862</v>
      </c>
      <c r="C452" s="757" t="s">
        <v>1865</v>
      </c>
      <c r="D452" s="840" t="s">
        <v>3054</v>
      </c>
      <c r="E452" s="841" t="s">
        <v>1885</v>
      </c>
      <c r="F452" s="757" t="s">
        <v>1863</v>
      </c>
      <c r="G452" s="757" t="s">
        <v>1887</v>
      </c>
      <c r="H452" s="757" t="s">
        <v>595</v>
      </c>
      <c r="I452" s="757" t="s">
        <v>1580</v>
      </c>
      <c r="J452" s="757" t="s">
        <v>695</v>
      </c>
      <c r="K452" s="757" t="s">
        <v>1581</v>
      </c>
      <c r="L452" s="758">
        <v>72</v>
      </c>
      <c r="M452" s="758">
        <v>144</v>
      </c>
      <c r="N452" s="757">
        <v>2</v>
      </c>
      <c r="O452" s="842">
        <v>1.5</v>
      </c>
      <c r="P452" s="758"/>
      <c r="Q452" s="775">
        <v>0</v>
      </c>
      <c r="R452" s="757"/>
      <c r="S452" s="775">
        <v>0</v>
      </c>
      <c r="T452" s="842"/>
      <c r="U452" s="798">
        <v>0</v>
      </c>
    </row>
    <row r="453" spans="1:21" ht="14.4" customHeight="1" x14ac:dyDescent="0.3">
      <c r="A453" s="756">
        <v>50</v>
      </c>
      <c r="B453" s="757" t="s">
        <v>1862</v>
      </c>
      <c r="C453" s="757" t="s">
        <v>1865</v>
      </c>
      <c r="D453" s="840" t="s">
        <v>3054</v>
      </c>
      <c r="E453" s="841" t="s">
        <v>1885</v>
      </c>
      <c r="F453" s="757" t="s">
        <v>1863</v>
      </c>
      <c r="G453" s="757" t="s">
        <v>1887</v>
      </c>
      <c r="H453" s="757" t="s">
        <v>595</v>
      </c>
      <c r="I453" s="757" t="s">
        <v>2062</v>
      </c>
      <c r="J453" s="757" t="s">
        <v>695</v>
      </c>
      <c r="K453" s="757" t="s">
        <v>2063</v>
      </c>
      <c r="L453" s="758">
        <v>144.01</v>
      </c>
      <c r="M453" s="758">
        <v>432.03</v>
      </c>
      <c r="N453" s="757">
        <v>3</v>
      </c>
      <c r="O453" s="842">
        <v>1</v>
      </c>
      <c r="P453" s="758">
        <v>432.03</v>
      </c>
      <c r="Q453" s="775">
        <v>1</v>
      </c>
      <c r="R453" s="757">
        <v>3</v>
      </c>
      <c r="S453" s="775">
        <v>1</v>
      </c>
      <c r="T453" s="842">
        <v>1</v>
      </c>
      <c r="U453" s="798">
        <v>1</v>
      </c>
    </row>
    <row r="454" spans="1:21" ht="14.4" customHeight="1" x14ac:dyDescent="0.3">
      <c r="A454" s="756">
        <v>50</v>
      </c>
      <c r="B454" s="757" t="s">
        <v>1862</v>
      </c>
      <c r="C454" s="757" t="s">
        <v>1865</v>
      </c>
      <c r="D454" s="840" t="s">
        <v>3054</v>
      </c>
      <c r="E454" s="841" t="s">
        <v>1885</v>
      </c>
      <c r="F454" s="757" t="s">
        <v>1863</v>
      </c>
      <c r="G454" s="757" t="s">
        <v>2014</v>
      </c>
      <c r="H454" s="757" t="s">
        <v>595</v>
      </c>
      <c r="I454" s="757" t="s">
        <v>1662</v>
      </c>
      <c r="J454" s="757" t="s">
        <v>617</v>
      </c>
      <c r="K454" s="757" t="s">
        <v>1663</v>
      </c>
      <c r="L454" s="758">
        <v>154.36000000000001</v>
      </c>
      <c r="M454" s="758">
        <v>154.36000000000001</v>
      </c>
      <c r="N454" s="757">
        <v>1</v>
      </c>
      <c r="O454" s="842">
        <v>0.5</v>
      </c>
      <c r="P454" s="758">
        <v>154.36000000000001</v>
      </c>
      <c r="Q454" s="775">
        <v>1</v>
      </c>
      <c r="R454" s="757">
        <v>1</v>
      </c>
      <c r="S454" s="775">
        <v>1</v>
      </c>
      <c r="T454" s="842">
        <v>0.5</v>
      </c>
      <c r="U454" s="798">
        <v>1</v>
      </c>
    </row>
    <row r="455" spans="1:21" ht="14.4" customHeight="1" x14ac:dyDescent="0.3">
      <c r="A455" s="756">
        <v>50</v>
      </c>
      <c r="B455" s="757" t="s">
        <v>1862</v>
      </c>
      <c r="C455" s="757" t="s">
        <v>1865</v>
      </c>
      <c r="D455" s="840" t="s">
        <v>3054</v>
      </c>
      <c r="E455" s="841" t="s">
        <v>1885</v>
      </c>
      <c r="F455" s="757" t="s">
        <v>1863</v>
      </c>
      <c r="G455" s="757" t="s">
        <v>1948</v>
      </c>
      <c r="H455" s="757" t="s">
        <v>595</v>
      </c>
      <c r="I455" s="757" t="s">
        <v>1630</v>
      </c>
      <c r="J455" s="757" t="s">
        <v>1631</v>
      </c>
      <c r="K455" s="757" t="s">
        <v>1632</v>
      </c>
      <c r="L455" s="758">
        <v>278.64</v>
      </c>
      <c r="M455" s="758">
        <v>557.28</v>
      </c>
      <c r="N455" s="757">
        <v>2</v>
      </c>
      <c r="O455" s="842">
        <v>1</v>
      </c>
      <c r="P455" s="758">
        <v>278.64</v>
      </c>
      <c r="Q455" s="775">
        <v>0.5</v>
      </c>
      <c r="R455" s="757">
        <v>1</v>
      </c>
      <c r="S455" s="775">
        <v>0.5</v>
      </c>
      <c r="T455" s="842">
        <v>0.5</v>
      </c>
      <c r="U455" s="798">
        <v>0.5</v>
      </c>
    </row>
    <row r="456" spans="1:21" ht="14.4" customHeight="1" x14ac:dyDescent="0.3">
      <c r="A456" s="756">
        <v>50</v>
      </c>
      <c r="B456" s="757" t="s">
        <v>1862</v>
      </c>
      <c r="C456" s="757" t="s">
        <v>1865</v>
      </c>
      <c r="D456" s="840" t="s">
        <v>3054</v>
      </c>
      <c r="E456" s="841" t="s">
        <v>1885</v>
      </c>
      <c r="F456" s="757" t="s">
        <v>1863</v>
      </c>
      <c r="G456" s="757" t="s">
        <v>1948</v>
      </c>
      <c r="H456" s="757" t="s">
        <v>595</v>
      </c>
      <c r="I456" s="757" t="s">
        <v>1634</v>
      </c>
      <c r="J456" s="757" t="s">
        <v>1631</v>
      </c>
      <c r="K456" s="757" t="s">
        <v>1635</v>
      </c>
      <c r="L456" s="758">
        <v>117.73</v>
      </c>
      <c r="M456" s="758">
        <v>117.73</v>
      </c>
      <c r="N456" s="757">
        <v>1</v>
      </c>
      <c r="O456" s="842">
        <v>1</v>
      </c>
      <c r="P456" s="758"/>
      <c r="Q456" s="775">
        <v>0</v>
      </c>
      <c r="R456" s="757"/>
      <c r="S456" s="775">
        <v>0</v>
      </c>
      <c r="T456" s="842"/>
      <c r="U456" s="798">
        <v>0</v>
      </c>
    </row>
    <row r="457" spans="1:21" ht="14.4" customHeight="1" x14ac:dyDescent="0.3">
      <c r="A457" s="756">
        <v>50</v>
      </c>
      <c r="B457" s="757" t="s">
        <v>1862</v>
      </c>
      <c r="C457" s="757" t="s">
        <v>1865</v>
      </c>
      <c r="D457" s="840" t="s">
        <v>3054</v>
      </c>
      <c r="E457" s="841" t="s">
        <v>1885</v>
      </c>
      <c r="F457" s="757" t="s">
        <v>1863</v>
      </c>
      <c r="G457" s="757" t="s">
        <v>1948</v>
      </c>
      <c r="H457" s="757" t="s">
        <v>595</v>
      </c>
      <c r="I457" s="757" t="s">
        <v>1638</v>
      </c>
      <c r="J457" s="757" t="s">
        <v>1631</v>
      </c>
      <c r="K457" s="757" t="s">
        <v>1639</v>
      </c>
      <c r="L457" s="758">
        <v>181.13</v>
      </c>
      <c r="M457" s="758">
        <v>181.13</v>
      </c>
      <c r="N457" s="757">
        <v>1</v>
      </c>
      <c r="O457" s="842">
        <v>0.5</v>
      </c>
      <c r="P457" s="758"/>
      <c r="Q457" s="775">
        <v>0</v>
      </c>
      <c r="R457" s="757"/>
      <c r="S457" s="775">
        <v>0</v>
      </c>
      <c r="T457" s="842"/>
      <c r="U457" s="798">
        <v>0</v>
      </c>
    </row>
    <row r="458" spans="1:21" ht="14.4" customHeight="1" x14ac:dyDescent="0.3">
      <c r="A458" s="756">
        <v>50</v>
      </c>
      <c r="B458" s="757" t="s">
        <v>1862</v>
      </c>
      <c r="C458" s="757" t="s">
        <v>1865</v>
      </c>
      <c r="D458" s="840" t="s">
        <v>3054</v>
      </c>
      <c r="E458" s="841" t="s">
        <v>1885</v>
      </c>
      <c r="F458" s="757" t="s">
        <v>1863</v>
      </c>
      <c r="G458" s="757" t="s">
        <v>1890</v>
      </c>
      <c r="H458" s="757" t="s">
        <v>595</v>
      </c>
      <c r="I458" s="757" t="s">
        <v>2020</v>
      </c>
      <c r="J458" s="757" t="s">
        <v>958</v>
      </c>
      <c r="K458" s="757" t="s">
        <v>1602</v>
      </c>
      <c r="L458" s="758">
        <v>105.32</v>
      </c>
      <c r="M458" s="758">
        <v>105.32</v>
      </c>
      <c r="N458" s="757">
        <v>1</v>
      </c>
      <c r="O458" s="842">
        <v>0.5</v>
      </c>
      <c r="P458" s="758"/>
      <c r="Q458" s="775">
        <v>0</v>
      </c>
      <c r="R458" s="757"/>
      <c r="S458" s="775">
        <v>0</v>
      </c>
      <c r="T458" s="842"/>
      <c r="U458" s="798">
        <v>0</v>
      </c>
    </row>
    <row r="459" spans="1:21" ht="14.4" customHeight="1" x14ac:dyDescent="0.3">
      <c r="A459" s="756">
        <v>50</v>
      </c>
      <c r="B459" s="757" t="s">
        <v>1862</v>
      </c>
      <c r="C459" s="757" t="s">
        <v>1865</v>
      </c>
      <c r="D459" s="840" t="s">
        <v>3054</v>
      </c>
      <c r="E459" s="841" t="s">
        <v>1885</v>
      </c>
      <c r="F459" s="757" t="s">
        <v>1863</v>
      </c>
      <c r="G459" s="757" t="s">
        <v>1949</v>
      </c>
      <c r="H459" s="757" t="s">
        <v>566</v>
      </c>
      <c r="I459" s="757" t="s">
        <v>1950</v>
      </c>
      <c r="J459" s="757" t="s">
        <v>1951</v>
      </c>
      <c r="K459" s="757" t="s">
        <v>1952</v>
      </c>
      <c r="L459" s="758">
        <v>23.72</v>
      </c>
      <c r="M459" s="758">
        <v>23.72</v>
      </c>
      <c r="N459" s="757">
        <v>1</v>
      </c>
      <c r="O459" s="842">
        <v>1</v>
      </c>
      <c r="P459" s="758"/>
      <c r="Q459" s="775">
        <v>0</v>
      </c>
      <c r="R459" s="757"/>
      <c r="S459" s="775">
        <v>0</v>
      </c>
      <c r="T459" s="842"/>
      <c r="U459" s="798">
        <v>0</v>
      </c>
    </row>
    <row r="460" spans="1:21" ht="14.4" customHeight="1" x14ac:dyDescent="0.3">
      <c r="A460" s="756">
        <v>50</v>
      </c>
      <c r="B460" s="757" t="s">
        <v>1862</v>
      </c>
      <c r="C460" s="757" t="s">
        <v>1865</v>
      </c>
      <c r="D460" s="840" t="s">
        <v>3054</v>
      </c>
      <c r="E460" s="841" t="s">
        <v>1885</v>
      </c>
      <c r="F460" s="757" t="s">
        <v>1863</v>
      </c>
      <c r="G460" s="757" t="s">
        <v>2451</v>
      </c>
      <c r="H460" s="757" t="s">
        <v>566</v>
      </c>
      <c r="I460" s="757" t="s">
        <v>2452</v>
      </c>
      <c r="J460" s="757" t="s">
        <v>1700</v>
      </c>
      <c r="K460" s="757" t="s">
        <v>2453</v>
      </c>
      <c r="L460" s="758">
        <v>0</v>
      </c>
      <c r="M460" s="758">
        <v>0</v>
      </c>
      <c r="N460" s="757">
        <v>1</v>
      </c>
      <c r="O460" s="842">
        <v>0.5</v>
      </c>
      <c r="P460" s="758">
        <v>0</v>
      </c>
      <c r="Q460" s="775"/>
      <c r="R460" s="757">
        <v>1</v>
      </c>
      <c r="S460" s="775">
        <v>1</v>
      </c>
      <c r="T460" s="842">
        <v>0.5</v>
      </c>
      <c r="U460" s="798">
        <v>1</v>
      </c>
    </row>
    <row r="461" spans="1:21" ht="14.4" customHeight="1" x14ac:dyDescent="0.3">
      <c r="A461" s="756">
        <v>50</v>
      </c>
      <c r="B461" s="757" t="s">
        <v>1862</v>
      </c>
      <c r="C461" s="757" t="s">
        <v>1865</v>
      </c>
      <c r="D461" s="840" t="s">
        <v>3054</v>
      </c>
      <c r="E461" s="841" t="s">
        <v>1885</v>
      </c>
      <c r="F461" s="757" t="s">
        <v>1863</v>
      </c>
      <c r="G461" s="757" t="s">
        <v>1891</v>
      </c>
      <c r="H461" s="757" t="s">
        <v>566</v>
      </c>
      <c r="I461" s="757" t="s">
        <v>2329</v>
      </c>
      <c r="J461" s="757" t="s">
        <v>782</v>
      </c>
      <c r="K461" s="757" t="s">
        <v>2330</v>
      </c>
      <c r="L461" s="758">
        <v>0</v>
      </c>
      <c r="M461" s="758">
        <v>0</v>
      </c>
      <c r="N461" s="757">
        <v>1</v>
      </c>
      <c r="O461" s="842">
        <v>0.5</v>
      </c>
      <c r="P461" s="758"/>
      <c r="Q461" s="775"/>
      <c r="R461" s="757"/>
      <c r="S461" s="775">
        <v>0</v>
      </c>
      <c r="T461" s="842"/>
      <c r="U461" s="798">
        <v>0</v>
      </c>
    </row>
    <row r="462" spans="1:21" ht="14.4" customHeight="1" x14ac:dyDescent="0.3">
      <c r="A462" s="756">
        <v>50</v>
      </c>
      <c r="B462" s="757" t="s">
        <v>1862</v>
      </c>
      <c r="C462" s="757" t="s">
        <v>1865</v>
      </c>
      <c r="D462" s="840" t="s">
        <v>3054</v>
      </c>
      <c r="E462" s="841" t="s">
        <v>1885</v>
      </c>
      <c r="F462" s="757" t="s">
        <v>1863</v>
      </c>
      <c r="G462" s="757" t="s">
        <v>1891</v>
      </c>
      <c r="H462" s="757" t="s">
        <v>566</v>
      </c>
      <c r="I462" s="757" t="s">
        <v>1892</v>
      </c>
      <c r="J462" s="757" t="s">
        <v>782</v>
      </c>
      <c r="K462" s="757" t="s">
        <v>1893</v>
      </c>
      <c r="L462" s="758">
        <v>42.51</v>
      </c>
      <c r="M462" s="758">
        <v>255.06</v>
      </c>
      <c r="N462" s="757">
        <v>6</v>
      </c>
      <c r="O462" s="842">
        <v>2</v>
      </c>
      <c r="P462" s="758">
        <v>170.04</v>
      </c>
      <c r="Q462" s="775">
        <v>0.66666666666666663</v>
      </c>
      <c r="R462" s="757">
        <v>4</v>
      </c>
      <c r="S462" s="775">
        <v>0.66666666666666663</v>
      </c>
      <c r="T462" s="842">
        <v>1</v>
      </c>
      <c r="U462" s="798">
        <v>0.5</v>
      </c>
    </row>
    <row r="463" spans="1:21" ht="14.4" customHeight="1" x14ac:dyDescent="0.3">
      <c r="A463" s="756">
        <v>50</v>
      </c>
      <c r="B463" s="757" t="s">
        <v>1862</v>
      </c>
      <c r="C463" s="757" t="s">
        <v>1865</v>
      </c>
      <c r="D463" s="840" t="s">
        <v>3054</v>
      </c>
      <c r="E463" s="841" t="s">
        <v>1885</v>
      </c>
      <c r="F463" s="757" t="s">
        <v>1863</v>
      </c>
      <c r="G463" s="757" t="s">
        <v>2023</v>
      </c>
      <c r="H463" s="757" t="s">
        <v>566</v>
      </c>
      <c r="I463" s="757" t="s">
        <v>2454</v>
      </c>
      <c r="J463" s="757" t="s">
        <v>2025</v>
      </c>
      <c r="K463" s="757" t="s">
        <v>2455</v>
      </c>
      <c r="L463" s="758">
        <v>0</v>
      </c>
      <c r="M463" s="758">
        <v>0</v>
      </c>
      <c r="N463" s="757">
        <v>2</v>
      </c>
      <c r="O463" s="842">
        <v>0.5</v>
      </c>
      <c r="P463" s="758">
        <v>0</v>
      </c>
      <c r="Q463" s="775"/>
      <c r="R463" s="757">
        <v>2</v>
      </c>
      <c r="S463" s="775">
        <v>1</v>
      </c>
      <c r="T463" s="842">
        <v>0.5</v>
      </c>
      <c r="U463" s="798">
        <v>1</v>
      </c>
    </row>
    <row r="464" spans="1:21" ht="14.4" customHeight="1" x14ac:dyDescent="0.3">
      <c r="A464" s="756">
        <v>50</v>
      </c>
      <c r="B464" s="757" t="s">
        <v>1862</v>
      </c>
      <c r="C464" s="757" t="s">
        <v>1865</v>
      </c>
      <c r="D464" s="840" t="s">
        <v>3054</v>
      </c>
      <c r="E464" s="841" t="s">
        <v>1885</v>
      </c>
      <c r="F464" s="757" t="s">
        <v>1863</v>
      </c>
      <c r="G464" s="757" t="s">
        <v>2027</v>
      </c>
      <c r="H464" s="757" t="s">
        <v>566</v>
      </c>
      <c r="I464" s="757" t="s">
        <v>2456</v>
      </c>
      <c r="J464" s="757" t="s">
        <v>2457</v>
      </c>
      <c r="K464" s="757" t="s">
        <v>2458</v>
      </c>
      <c r="L464" s="758">
        <v>5.71</v>
      </c>
      <c r="M464" s="758">
        <v>5.71</v>
      </c>
      <c r="N464" s="757">
        <v>1</v>
      </c>
      <c r="O464" s="842">
        <v>1</v>
      </c>
      <c r="P464" s="758"/>
      <c r="Q464" s="775">
        <v>0</v>
      </c>
      <c r="R464" s="757"/>
      <c r="S464" s="775">
        <v>0</v>
      </c>
      <c r="T464" s="842"/>
      <c r="U464" s="798">
        <v>0</v>
      </c>
    </row>
    <row r="465" spans="1:21" ht="14.4" customHeight="1" x14ac:dyDescent="0.3">
      <c r="A465" s="756">
        <v>50</v>
      </c>
      <c r="B465" s="757" t="s">
        <v>1862</v>
      </c>
      <c r="C465" s="757" t="s">
        <v>1865</v>
      </c>
      <c r="D465" s="840" t="s">
        <v>3054</v>
      </c>
      <c r="E465" s="841" t="s">
        <v>1885</v>
      </c>
      <c r="F465" s="757" t="s">
        <v>1863</v>
      </c>
      <c r="G465" s="757" t="s">
        <v>1894</v>
      </c>
      <c r="H465" s="757" t="s">
        <v>595</v>
      </c>
      <c r="I465" s="757" t="s">
        <v>1568</v>
      </c>
      <c r="J465" s="757" t="s">
        <v>1569</v>
      </c>
      <c r="K465" s="757" t="s">
        <v>1570</v>
      </c>
      <c r="L465" s="758">
        <v>93.43</v>
      </c>
      <c r="M465" s="758">
        <v>280.29000000000002</v>
      </c>
      <c r="N465" s="757">
        <v>3</v>
      </c>
      <c r="O465" s="842">
        <v>1.5</v>
      </c>
      <c r="P465" s="758">
        <v>93.43</v>
      </c>
      <c r="Q465" s="775">
        <v>0.33333333333333331</v>
      </c>
      <c r="R465" s="757">
        <v>1</v>
      </c>
      <c r="S465" s="775">
        <v>0.33333333333333331</v>
      </c>
      <c r="T465" s="842">
        <v>0.5</v>
      </c>
      <c r="U465" s="798">
        <v>0.33333333333333331</v>
      </c>
    </row>
    <row r="466" spans="1:21" ht="14.4" customHeight="1" x14ac:dyDescent="0.3">
      <c r="A466" s="756">
        <v>50</v>
      </c>
      <c r="B466" s="757" t="s">
        <v>1862</v>
      </c>
      <c r="C466" s="757" t="s">
        <v>1865</v>
      </c>
      <c r="D466" s="840" t="s">
        <v>3054</v>
      </c>
      <c r="E466" s="841" t="s">
        <v>1885</v>
      </c>
      <c r="F466" s="757" t="s">
        <v>1863</v>
      </c>
      <c r="G466" s="757" t="s">
        <v>1970</v>
      </c>
      <c r="H466" s="757" t="s">
        <v>566</v>
      </c>
      <c r="I466" s="757" t="s">
        <v>1971</v>
      </c>
      <c r="J466" s="757" t="s">
        <v>1972</v>
      </c>
      <c r="K466" s="757" t="s">
        <v>1973</v>
      </c>
      <c r="L466" s="758">
        <v>73.989999999999995</v>
      </c>
      <c r="M466" s="758">
        <v>73.989999999999995</v>
      </c>
      <c r="N466" s="757">
        <v>1</v>
      </c>
      <c r="O466" s="842">
        <v>1</v>
      </c>
      <c r="P466" s="758"/>
      <c r="Q466" s="775">
        <v>0</v>
      </c>
      <c r="R466" s="757"/>
      <c r="S466" s="775">
        <v>0</v>
      </c>
      <c r="T466" s="842"/>
      <c r="U466" s="798">
        <v>0</v>
      </c>
    </row>
    <row r="467" spans="1:21" ht="14.4" customHeight="1" x14ac:dyDescent="0.3">
      <c r="A467" s="756">
        <v>50</v>
      </c>
      <c r="B467" s="757" t="s">
        <v>1862</v>
      </c>
      <c r="C467" s="757" t="s">
        <v>1865</v>
      </c>
      <c r="D467" s="840" t="s">
        <v>3054</v>
      </c>
      <c r="E467" s="841" t="s">
        <v>1885</v>
      </c>
      <c r="F467" s="757" t="s">
        <v>1863</v>
      </c>
      <c r="G467" s="757" t="s">
        <v>1895</v>
      </c>
      <c r="H467" s="757" t="s">
        <v>566</v>
      </c>
      <c r="I467" s="757" t="s">
        <v>1978</v>
      </c>
      <c r="J467" s="757" t="s">
        <v>1897</v>
      </c>
      <c r="K467" s="757" t="s">
        <v>1946</v>
      </c>
      <c r="L467" s="758">
        <v>58.62</v>
      </c>
      <c r="M467" s="758">
        <v>117.24</v>
      </c>
      <c r="N467" s="757">
        <v>2</v>
      </c>
      <c r="O467" s="842">
        <v>1</v>
      </c>
      <c r="P467" s="758"/>
      <c r="Q467" s="775">
        <v>0</v>
      </c>
      <c r="R467" s="757"/>
      <c r="S467" s="775">
        <v>0</v>
      </c>
      <c r="T467" s="842"/>
      <c r="U467" s="798">
        <v>0</v>
      </c>
    </row>
    <row r="468" spans="1:21" ht="14.4" customHeight="1" x14ac:dyDescent="0.3">
      <c r="A468" s="756">
        <v>50</v>
      </c>
      <c r="B468" s="757" t="s">
        <v>1862</v>
      </c>
      <c r="C468" s="757" t="s">
        <v>1865</v>
      </c>
      <c r="D468" s="840" t="s">
        <v>3054</v>
      </c>
      <c r="E468" s="841" t="s">
        <v>1885</v>
      </c>
      <c r="F468" s="757" t="s">
        <v>1863</v>
      </c>
      <c r="G468" s="757" t="s">
        <v>1905</v>
      </c>
      <c r="H468" s="757" t="s">
        <v>566</v>
      </c>
      <c r="I468" s="757" t="s">
        <v>1983</v>
      </c>
      <c r="J468" s="757" t="s">
        <v>1907</v>
      </c>
      <c r="K468" s="757" t="s">
        <v>1984</v>
      </c>
      <c r="L468" s="758">
        <v>10.65</v>
      </c>
      <c r="M468" s="758">
        <v>10.65</v>
      </c>
      <c r="N468" s="757">
        <v>1</v>
      </c>
      <c r="O468" s="842">
        <v>0.5</v>
      </c>
      <c r="P468" s="758">
        <v>10.65</v>
      </c>
      <c r="Q468" s="775">
        <v>1</v>
      </c>
      <c r="R468" s="757">
        <v>1</v>
      </c>
      <c r="S468" s="775">
        <v>1</v>
      </c>
      <c r="T468" s="842">
        <v>0.5</v>
      </c>
      <c r="U468" s="798">
        <v>1</v>
      </c>
    </row>
    <row r="469" spans="1:21" ht="14.4" customHeight="1" x14ac:dyDescent="0.3">
      <c r="A469" s="756">
        <v>50</v>
      </c>
      <c r="B469" s="757" t="s">
        <v>1862</v>
      </c>
      <c r="C469" s="757" t="s">
        <v>1865</v>
      </c>
      <c r="D469" s="840" t="s">
        <v>3054</v>
      </c>
      <c r="E469" s="841" t="s">
        <v>1885</v>
      </c>
      <c r="F469" s="757" t="s">
        <v>1863</v>
      </c>
      <c r="G469" s="757" t="s">
        <v>1905</v>
      </c>
      <c r="H469" s="757" t="s">
        <v>566</v>
      </c>
      <c r="I469" s="757" t="s">
        <v>1906</v>
      </c>
      <c r="J469" s="757" t="s">
        <v>1907</v>
      </c>
      <c r="K469" s="757" t="s">
        <v>1908</v>
      </c>
      <c r="L469" s="758">
        <v>35.11</v>
      </c>
      <c r="M469" s="758">
        <v>35.11</v>
      </c>
      <c r="N469" s="757">
        <v>1</v>
      </c>
      <c r="O469" s="842">
        <v>0.5</v>
      </c>
      <c r="P469" s="758"/>
      <c r="Q469" s="775">
        <v>0</v>
      </c>
      <c r="R469" s="757"/>
      <c r="S469" s="775">
        <v>0</v>
      </c>
      <c r="T469" s="842"/>
      <c r="U469" s="798">
        <v>0</v>
      </c>
    </row>
    <row r="470" spans="1:21" ht="14.4" customHeight="1" x14ac:dyDescent="0.3">
      <c r="A470" s="756">
        <v>50</v>
      </c>
      <c r="B470" s="757" t="s">
        <v>1862</v>
      </c>
      <c r="C470" s="757" t="s">
        <v>1865</v>
      </c>
      <c r="D470" s="840" t="s">
        <v>3054</v>
      </c>
      <c r="E470" s="841" t="s">
        <v>1885</v>
      </c>
      <c r="F470" s="757" t="s">
        <v>1863</v>
      </c>
      <c r="G470" s="757" t="s">
        <v>1905</v>
      </c>
      <c r="H470" s="757" t="s">
        <v>566</v>
      </c>
      <c r="I470" s="757" t="s">
        <v>1909</v>
      </c>
      <c r="J470" s="757" t="s">
        <v>1907</v>
      </c>
      <c r="K470" s="757" t="s">
        <v>1910</v>
      </c>
      <c r="L470" s="758">
        <v>17.559999999999999</v>
      </c>
      <c r="M470" s="758">
        <v>17.559999999999999</v>
      </c>
      <c r="N470" s="757">
        <v>1</v>
      </c>
      <c r="O470" s="842">
        <v>0.5</v>
      </c>
      <c r="P470" s="758"/>
      <c r="Q470" s="775">
        <v>0</v>
      </c>
      <c r="R470" s="757"/>
      <c r="S470" s="775">
        <v>0</v>
      </c>
      <c r="T470" s="842"/>
      <c r="U470" s="798">
        <v>0</v>
      </c>
    </row>
    <row r="471" spans="1:21" ht="14.4" customHeight="1" x14ac:dyDescent="0.3">
      <c r="A471" s="756">
        <v>50</v>
      </c>
      <c r="B471" s="757" t="s">
        <v>1862</v>
      </c>
      <c r="C471" s="757" t="s">
        <v>1865</v>
      </c>
      <c r="D471" s="840" t="s">
        <v>3054</v>
      </c>
      <c r="E471" s="841" t="s">
        <v>1885</v>
      </c>
      <c r="F471" s="757" t="s">
        <v>1863</v>
      </c>
      <c r="G471" s="757" t="s">
        <v>1911</v>
      </c>
      <c r="H471" s="757" t="s">
        <v>595</v>
      </c>
      <c r="I471" s="757" t="s">
        <v>1986</v>
      </c>
      <c r="J471" s="757" t="s">
        <v>774</v>
      </c>
      <c r="K471" s="757" t="s">
        <v>1562</v>
      </c>
      <c r="L471" s="758">
        <v>490.89</v>
      </c>
      <c r="M471" s="758">
        <v>490.89</v>
      </c>
      <c r="N471" s="757">
        <v>1</v>
      </c>
      <c r="O471" s="842">
        <v>1</v>
      </c>
      <c r="P471" s="758"/>
      <c r="Q471" s="775">
        <v>0</v>
      </c>
      <c r="R471" s="757"/>
      <c r="S471" s="775">
        <v>0</v>
      </c>
      <c r="T471" s="842"/>
      <c r="U471" s="798">
        <v>0</v>
      </c>
    </row>
    <row r="472" spans="1:21" ht="14.4" customHeight="1" x14ac:dyDescent="0.3">
      <c r="A472" s="756">
        <v>50</v>
      </c>
      <c r="B472" s="757" t="s">
        <v>1862</v>
      </c>
      <c r="C472" s="757" t="s">
        <v>1865</v>
      </c>
      <c r="D472" s="840" t="s">
        <v>3054</v>
      </c>
      <c r="E472" s="841" t="s">
        <v>1885</v>
      </c>
      <c r="F472" s="757" t="s">
        <v>1863</v>
      </c>
      <c r="G472" s="757" t="s">
        <v>1911</v>
      </c>
      <c r="H472" s="757" t="s">
        <v>595</v>
      </c>
      <c r="I472" s="757" t="s">
        <v>1987</v>
      </c>
      <c r="J472" s="757" t="s">
        <v>774</v>
      </c>
      <c r="K472" s="757" t="s">
        <v>1558</v>
      </c>
      <c r="L472" s="758">
        <v>736.33</v>
      </c>
      <c r="M472" s="758">
        <v>1472.66</v>
      </c>
      <c r="N472" s="757">
        <v>2</v>
      </c>
      <c r="O472" s="842">
        <v>1.5</v>
      </c>
      <c r="P472" s="758"/>
      <c r="Q472" s="775">
        <v>0</v>
      </c>
      <c r="R472" s="757"/>
      <c r="S472" s="775">
        <v>0</v>
      </c>
      <c r="T472" s="842"/>
      <c r="U472" s="798">
        <v>0</v>
      </c>
    </row>
    <row r="473" spans="1:21" ht="14.4" customHeight="1" x14ac:dyDescent="0.3">
      <c r="A473" s="756">
        <v>50</v>
      </c>
      <c r="B473" s="757" t="s">
        <v>1862</v>
      </c>
      <c r="C473" s="757" t="s">
        <v>1865</v>
      </c>
      <c r="D473" s="840" t="s">
        <v>3054</v>
      </c>
      <c r="E473" s="841" t="s">
        <v>1885</v>
      </c>
      <c r="F473" s="757" t="s">
        <v>1863</v>
      </c>
      <c r="G473" s="757" t="s">
        <v>2038</v>
      </c>
      <c r="H473" s="757" t="s">
        <v>566</v>
      </c>
      <c r="I473" s="757" t="s">
        <v>2204</v>
      </c>
      <c r="J473" s="757" t="s">
        <v>903</v>
      </c>
      <c r="K473" s="757" t="s">
        <v>2205</v>
      </c>
      <c r="L473" s="758">
        <v>32.76</v>
      </c>
      <c r="M473" s="758">
        <v>32.76</v>
      </c>
      <c r="N473" s="757">
        <v>1</v>
      </c>
      <c r="O473" s="842">
        <v>0.5</v>
      </c>
      <c r="P473" s="758"/>
      <c r="Q473" s="775">
        <v>0</v>
      </c>
      <c r="R473" s="757"/>
      <c r="S473" s="775">
        <v>0</v>
      </c>
      <c r="T473" s="842"/>
      <c r="U473" s="798">
        <v>0</v>
      </c>
    </row>
    <row r="474" spans="1:21" ht="14.4" customHeight="1" x14ac:dyDescent="0.3">
      <c r="A474" s="756">
        <v>50</v>
      </c>
      <c r="B474" s="757" t="s">
        <v>1862</v>
      </c>
      <c r="C474" s="757" t="s">
        <v>1865</v>
      </c>
      <c r="D474" s="840" t="s">
        <v>3054</v>
      </c>
      <c r="E474" s="841" t="s">
        <v>1885</v>
      </c>
      <c r="F474" s="757" t="s">
        <v>1863</v>
      </c>
      <c r="G474" s="757" t="s">
        <v>1990</v>
      </c>
      <c r="H474" s="757" t="s">
        <v>595</v>
      </c>
      <c r="I474" s="757" t="s">
        <v>2213</v>
      </c>
      <c r="J474" s="757" t="s">
        <v>1509</v>
      </c>
      <c r="K474" s="757" t="s">
        <v>1510</v>
      </c>
      <c r="L474" s="758">
        <v>28.81</v>
      </c>
      <c r="M474" s="758">
        <v>28.81</v>
      </c>
      <c r="N474" s="757">
        <v>1</v>
      </c>
      <c r="O474" s="842">
        <v>1</v>
      </c>
      <c r="P474" s="758">
        <v>28.81</v>
      </c>
      <c r="Q474" s="775">
        <v>1</v>
      </c>
      <c r="R474" s="757">
        <v>1</v>
      </c>
      <c r="S474" s="775">
        <v>1</v>
      </c>
      <c r="T474" s="842">
        <v>1</v>
      </c>
      <c r="U474" s="798">
        <v>1</v>
      </c>
    </row>
    <row r="475" spans="1:21" ht="14.4" customHeight="1" x14ac:dyDescent="0.3">
      <c r="A475" s="756">
        <v>50</v>
      </c>
      <c r="B475" s="757" t="s">
        <v>1862</v>
      </c>
      <c r="C475" s="757" t="s">
        <v>1865</v>
      </c>
      <c r="D475" s="840" t="s">
        <v>3054</v>
      </c>
      <c r="E475" s="841" t="s">
        <v>1885</v>
      </c>
      <c r="F475" s="757" t="s">
        <v>1863</v>
      </c>
      <c r="G475" s="757" t="s">
        <v>1993</v>
      </c>
      <c r="H475" s="757" t="s">
        <v>595</v>
      </c>
      <c r="I475" s="757" t="s">
        <v>1995</v>
      </c>
      <c r="J475" s="757" t="s">
        <v>1996</v>
      </c>
      <c r="K475" s="757" t="s">
        <v>1590</v>
      </c>
      <c r="L475" s="758">
        <v>96.53</v>
      </c>
      <c r="M475" s="758">
        <v>96.53</v>
      </c>
      <c r="N475" s="757">
        <v>1</v>
      </c>
      <c r="O475" s="842">
        <v>0.5</v>
      </c>
      <c r="P475" s="758"/>
      <c r="Q475" s="775">
        <v>0</v>
      </c>
      <c r="R475" s="757"/>
      <c r="S475" s="775">
        <v>0</v>
      </c>
      <c r="T475" s="842"/>
      <c r="U475" s="798">
        <v>0</v>
      </c>
    </row>
    <row r="476" spans="1:21" ht="14.4" customHeight="1" x14ac:dyDescent="0.3">
      <c r="A476" s="756">
        <v>50</v>
      </c>
      <c r="B476" s="757" t="s">
        <v>1862</v>
      </c>
      <c r="C476" s="757" t="s">
        <v>1865</v>
      </c>
      <c r="D476" s="840" t="s">
        <v>3054</v>
      </c>
      <c r="E476" s="841" t="s">
        <v>1885</v>
      </c>
      <c r="F476" s="757" t="s">
        <v>1863</v>
      </c>
      <c r="G476" s="757" t="s">
        <v>2041</v>
      </c>
      <c r="H476" s="757" t="s">
        <v>566</v>
      </c>
      <c r="I476" s="757" t="s">
        <v>2229</v>
      </c>
      <c r="J476" s="757" t="s">
        <v>2043</v>
      </c>
      <c r="K476" s="757" t="s">
        <v>2230</v>
      </c>
      <c r="L476" s="758">
        <v>28.81</v>
      </c>
      <c r="M476" s="758">
        <v>28.81</v>
      </c>
      <c r="N476" s="757">
        <v>1</v>
      </c>
      <c r="O476" s="842">
        <v>0.5</v>
      </c>
      <c r="P476" s="758"/>
      <c r="Q476" s="775">
        <v>0</v>
      </c>
      <c r="R476" s="757"/>
      <c r="S476" s="775">
        <v>0</v>
      </c>
      <c r="T476" s="842"/>
      <c r="U476" s="798">
        <v>0</v>
      </c>
    </row>
    <row r="477" spans="1:21" ht="14.4" customHeight="1" x14ac:dyDescent="0.3">
      <c r="A477" s="756">
        <v>50</v>
      </c>
      <c r="B477" s="757" t="s">
        <v>1862</v>
      </c>
      <c r="C477" s="757" t="s">
        <v>1865</v>
      </c>
      <c r="D477" s="840" t="s">
        <v>3054</v>
      </c>
      <c r="E477" s="841" t="s">
        <v>1885</v>
      </c>
      <c r="F477" s="757" t="s">
        <v>1863</v>
      </c>
      <c r="G477" s="757" t="s">
        <v>1917</v>
      </c>
      <c r="H477" s="757" t="s">
        <v>595</v>
      </c>
      <c r="I477" s="757" t="s">
        <v>1610</v>
      </c>
      <c r="J477" s="757" t="s">
        <v>1605</v>
      </c>
      <c r="K477" s="757" t="s">
        <v>1611</v>
      </c>
      <c r="L477" s="758">
        <v>48.27</v>
      </c>
      <c r="M477" s="758">
        <v>96.54</v>
      </c>
      <c r="N477" s="757">
        <v>2</v>
      </c>
      <c r="O477" s="842">
        <v>1</v>
      </c>
      <c r="P477" s="758"/>
      <c r="Q477" s="775">
        <v>0</v>
      </c>
      <c r="R477" s="757"/>
      <c r="S477" s="775">
        <v>0</v>
      </c>
      <c r="T477" s="842"/>
      <c r="U477" s="798">
        <v>0</v>
      </c>
    </row>
    <row r="478" spans="1:21" ht="14.4" customHeight="1" x14ac:dyDescent="0.3">
      <c r="A478" s="756">
        <v>50</v>
      </c>
      <c r="B478" s="757" t="s">
        <v>1862</v>
      </c>
      <c r="C478" s="757" t="s">
        <v>1865</v>
      </c>
      <c r="D478" s="840" t="s">
        <v>3054</v>
      </c>
      <c r="E478" s="841" t="s">
        <v>1885</v>
      </c>
      <c r="F478" s="757" t="s">
        <v>1863</v>
      </c>
      <c r="G478" s="757" t="s">
        <v>1924</v>
      </c>
      <c r="H478" s="757" t="s">
        <v>566</v>
      </c>
      <c r="I478" s="757" t="s">
        <v>2450</v>
      </c>
      <c r="J478" s="757" t="s">
        <v>1043</v>
      </c>
      <c r="K478" s="757" t="s">
        <v>2007</v>
      </c>
      <c r="L478" s="758">
        <v>210.38</v>
      </c>
      <c r="M478" s="758">
        <v>841.52</v>
      </c>
      <c r="N478" s="757">
        <v>4</v>
      </c>
      <c r="O478" s="842">
        <v>2</v>
      </c>
      <c r="P478" s="758">
        <v>420.76</v>
      </c>
      <c r="Q478" s="775">
        <v>0.5</v>
      </c>
      <c r="R478" s="757">
        <v>2</v>
      </c>
      <c r="S478" s="775">
        <v>0.5</v>
      </c>
      <c r="T478" s="842">
        <v>1</v>
      </c>
      <c r="U478" s="798">
        <v>0.5</v>
      </c>
    </row>
    <row r="479" spans="1:21" ht="14.4" customHeight="1" x14ac:dyDescent="0.3">
      <c r="A479" s="756">
        <v>50</v>
      </c>
      <c r="B479" s="757" t="s">
        <v>1862</v>
      </c>
      <c r="C479" s="757" t="s">
        <v>1865</v>
      </c>
      <c r="D479" s="840" t="s">
        <v>3054</v>
      </c>
      <c r="E479" s="841" t="s">
        <v>1885</v>
      </c>
      <c r="F479" s="757" t="s">
        <v>1863</v>
      </c>
      <c r="G479" s="757" t="s">
        <v>2396</v>
      </c>
      <c r="H479" s="757" t="s">
        <v>566</v>
      </c>
      <c r="I479" s="757" t="s">
        <v>2459</v>
      </c>
      <c r="J479" s="757" t="s">
        <v>2435</v>
      </c>
      <c r="K479" s="757" t="s">
        <v>2460</v>
      </c>
      <c r="L479" s="758">
        <v>85.54</v>
      </c>
      <c r="M479" s="758">
        <v>85.54</v>
      </c>
      <c r="N479" s="757">
        <v>1</v>
      </c>
      <c r="O479" s="842">
        <v>0.5</v>
      </c>
      <c r="P479" s="758">
        <v>85.54</v>
      </c>
      <c r="Q479" s="775">
        <v>1</v>
      </c>
      <c r="R479" s="757">
        <v>1</v>
      </c>
      <c r="S479" s="775">
        <v>1</v>
      </c>
      <c r="T479" s="842">
        <v>0.5</v>
      </c>
      <c r="U479" s="798">
        <v>1</v>
      </c>
    </row>
    <row r="480" spans="1:21" ht="14.4" customHeight="1" x14ac:dyDescent="0.3">
      <c r="A480" s="756">
        <v>50</v>
      </c>
      <c r="B480" s="757" t="s">
        <v>1862</v>
      </c>
      <c r="C480" s="757" t="s">
        <v>1865</v>
      </c>
      <c r="D480" s="840" t="s">
        <v>3054</v>
      </c>
      <c r="E480" s="841" t="s">
        <v>1885</v>
      </c>
      <c r="F480" s="757" t="s">
        <v>1863</v>
      </c>
      <c r="G480" s="757" t="s">
        <v>1054</v>
      </c>
      <c r="H480" s="757" t="s">
        <v>595</v>
      </c>
      <c r="I480" s="757" t="s">
        <v>2409</v>
      </c>
      <c r="J480" s="757" t="s">
        <v>2280</v>
      </c>
      <c r="K480" s="757" t="s">
        <v>2410</v>
      </c>
      <c r="L480" s="758">
        <v>0</v>
      </c>
      <c r="M480" s="758">
        <v>0</v>
      </c>
      <c r="N480" s="757">
        <v>1</v>
      </c>
      <c r="O480" s="842">
        <v>0.5</v>
      </c>
      <c r="P480" s="758"/>
      <c r="Q480" s="775"/>
      <c r="R480" s="757"/>
      <c r="S480" s="775">
        <v>0</v>
      </c>
      <c r="T480" s="842"/>
      <c r="U480" s="798">
        <v>0</v>
      </c>
    </row>
    <row r="481" spans="1:21" ht="14.4" customHeight="1" x14ac:dyDescent="0.3">
      <c r="A481" s="756">
        <v>50</v>
      </c>
      <c r="B481" s="757" t="s">
        <v>1862</v>
      </c>
      <c r="C481" s="757" t="s">
        <v>1865</v>
      </c>
      <c r="D481" s="840" t="s">
        <v>3054</v>
      </c>
      <c r="E481" s="841" t="s">
        <v>1885</v>
      </c>
      <c r="F481" s="757" t="s">
        <v>1863</v>
      </c>
      <c r="G481" s="757" t="s">
        <v>1054</v>
      </c>
      <c r="H481" s="757" t="s">
        <v>595</v>
      </c>
      <c r="I481" s="757" t="s">
        <v>2461</v>
      </c>
      <c r="J481" s="757" t="s">
        <v>2280</v>
      </c>
      <c r="K481" s="757" t="s">
        <v>2462</v>
      </c>
      <c r="L481" s="758">
        <v>184.74</v>
      </c>
      <c r="M481" s="758">
        <v>184.74</v>
      </c>
      <c r="N481" s="757">
        <v>1</v>
      </c>
      <c r="O481" s="842">
        <v>0.5</v>
      </c>
      <c r="P481" s="758"/>
      <c r="Q481" s="775">
        <v>0</v>
      </c>
      <c r="R481" s="757"/>
      <c r="S481" s="775">
        <v>0</v>
      </c>
      <c r="T481" s="842"/>
      <c r="U481" s="798">
        <v>0</v>
      </c>
    </row>
    <row r="482" spans="1:21" ht="14.4" customHeight="1" x14ac:dyDescent="0.3">
      <c r="A482" s="756">
        <v>50</v>
      </c>
      <c r="B482" s="757" t="s">
        <v>1862</v>
      </c>
      <c r="C482" s="757" t="s">
        <v>1865</v>
      </c>
      <c r="D482" s="840" t="s">
        <v>3054</v>
      </c>
      <c r="E482" s="841" t="s">
        <v>1885</v>
      </c>
      <c r="F482" s="757" t="s">
        <v>1863</v>
      </c>
      <c r="G482" s="757" t="s">
        <v>1054</v>
      </c>
      <c r="H482" s="757" t="s">
        <v>595</v>
      </c>
      <c r="I482" s="757" t="s">
        <v>1549</v>
      </c>
      <c r="J482" s="757" t="s">
        <v>1550</v>
      </c>
      <c r="K482" s="757" t="s">
        <v>1551</v>
      </c>
      <c r="L482" s="758">
        <v>184.74</v>
      </c>
      <c r="M482" s="758">
        <v>184.74</v>
      </c>
      <c r="N482" s="757">
        <v>1</v>
      </c>
      <c r="O482" s="842">
        <v>0.5</v>
      </c>
      <c r="P482" s="758"/>
      <c r="Q482" s="775">
        <v>0</v>
      </c>
      <c r="R482" s="757"/>
      <c r="S482" s="775">
        <v>0</v>
      </c>
      <c r="T482" s="842"/>
      <c r="U482" s="798">
        <v>0</v>
      </c>
    </row>
    <row r="483" spans="1:21" ht="14.4" customHeight="1" x14ac:dyDescent="0.3">
      <c r="A483" s="756">
        <v>50</v>
      </c>
      <c r="B483" s="757" t="s">
        <v>1862</v>
      </c>
      <c r="C483" s="757" t="s">
        <v>1865</v>
      </c>
      <c r="D483" s="840" t="s">
        <v>3054</v>
      </c>
      <c r="E483" s="841" t="s">
        <v>1885</v>
      </c>
      <c r="F483" s="757" t="s">
        <v>1863</v>
      </c>
      <c r="G483" s="757" t="s">
        <v>2411</v>
      </c>
      <c r="H483" s="757" t="s">
        <v>595</v>
      </c>
      <c r="I483" s="757" t="s">
        <v>2463</v>
      </c>
      <c r="J483" s="757" t="s">
        <v>1575</v>
      </c>
      <c r="K483" s="757" t="s">
        <v>2464</v>
      </c>
      <c r="L483" s="758">
        <v>5286.12</v>
      </c>
      <c r="M483" s="758">
        <v>5286.12</v>
      </c>
      <c r="N483" s="757">
        <v>1</v>
      </c>
      <c r="O483" s="842">
        <v>0.5</v>
      </c>
      <c r="P483" s="758"/>
      <c r="Q483" s="775">
        <v>0</v>
      </c>
      <c r="R483" s="757"/>
      <c r="S483" s="775">
        <v>0</v>
      </c>
      <c r="T483" s="842"/>
      <c r="U483" s="798">
        <v>0</v>
      </c>
    </row>
    <row r="484" spans="1:21" ht="14.4" customHeight="1" x14ac:dyDescent="0.3">
      <c r="A484" s="756">
        <v>50</v>
      </c>
      <c r="B484" s="757" t="s">
        <v>1862</v>
      </c>
      <c r="C484" s="757" t="s">
        <v>1865</v>
      </c>
      <c r="D484" s="840" t="s">
        <v>3054</v>
      </c>
      <c r="E484" s="841" t="s">
        <v>1885</v>
      </c>
      <c r="F484" s="757" t="s">
        <v>1863</v>
      </c>
      <c r="G484" s="757" t="s">
        <v>2411</v>
      </c>
      <c r="H484" s="757" t="s">
        <v>566</v>
      </c>
      <c r="I484" s="757" t="s">
        <v>2465</v>
      </c>
      <c r="J484" s="757" t="s">
        <v>1575</v>
      </c>
      <c r="K484" s="757" t="s">
        <v>2466</v>
      </c>
      <c r="L484" s="758">
        <v>0</v>
      </c>
      <c r="M484" s="758">
        <v>0</v>
      </c>
      <c r="N484" s="757">
        <v>1</v>
      </c>
      <c r="O484" s="842">
        <v>0.5</v>
      </c>
      <c r="P484" s="758">
        <v>0</v>
      </c>
      <c r="Q484" s="775"/>
      <c r="R484" s="757">
        <v>1</v>
      </c>
      <c r="S484" s="775">
        <v>1</v>
      </c>
      <c r="T484" s="842">
        <v>0.5</v>
      </c>
      <c r="U484" s="798">
        <v>1</v>
      </c>
    </row>
    <row r="485" spans="1:21" ht="14.4" customHeight="1" x14ac:dyDescent="0.3">
      <c r="A485" s="756">
        <v>50</v>
      </c>
      <c r="B485" s="757" t="s">
        <v>1862</v>
      </c>
      <c r="C485" s="757" t="s">
        <v>1865</v>
      </c>
      <c r="D485" s="840" t="s">
        <v>3054</v>
      </c>
      <c r="E485" s="841" t="s">
        <v>1886</v>
      </c>
      <c r="F485" s="757" t="s">
        <v>1863</v>
      </c>
      <c r="G485" s="757" t="s">
        <v>1943</v>
      </c>
      <c r="H485" s="757" t="s">
        <v>566</v>
      </c>
      <c r="I485" s="757" t="s">
        <v>1709</v>
      </c>
      <c r="J485" s="757" t="s">
        <v>890</v>
      </c>
      <c r="K485" s="757" t="s">
        <v>1710</v>
      </c>
      <c r="L485" s="758">
        <v>36.270000000000003</v>
      </c>
      <c r="M485" s="758">
        <v>36.270000000000003</v>
      </c>
      <c r="N485" s="757">
        <v>1</v>
      </c>
      <c r="O485" s="842">
        <v>0.5</v>
      </c>
      <c r="P485" s="758">
        <v>36.270000000000003</v>
      </c>
      <c r="Q485" s="775">
        <v>1</v>
      </c>
      <c r="R485" s="757">
        <v>1</v>
      </c>
      <c r="S485" s="775">
        <v>1</v>
      </c>
      <c r="T485" s="842">
        <v>0.5</v>
      </c>
      <c r="U485" s="798">
        <v>1</v>
      </c>
    </row>
    <row r="486" spans="1:21" ht="14.4" customHeight="1" x14ac:dyDescent="0.3">
      <c r="A486" s="756">
        <v>50</v>
      </c>
      <c r="B486" s="757" t="s">
        <v>1862</v>
      </c>
      <c r="C486" s="757" t="s">
        <v>1865</v>
      </c>
      <c r="D486" s="840" t="s">
        <v>3054</v>
      </c>
      <c r="E486" s="841" t="s">
        <v>1886</v>
      </c>
      <c r="F486" s="757" t="s">
        <v>1863</v>
      </c>
      <c r="G486" s="757" t="s">
        <v>1888</v>
      </c>
      <c r="H486" s="757" t="s">
        <v>566</v>
      </c>
      <c r="I486" s="757" t="s">
        <v>2064</v>
      </c>
      <c r="J486" s="757" t="s">
        <v>2065</v>
      </c>
      <c r="K486" s="757" t="s">
        <v>1611</v>
      </c>
      <c r="L486" s="758">
        <v>36.86</v>
      </c>
      <c r="M486" s="758">
        <v>36.86</v>
      </c>
      <c r="N486" s="757">
        <v>1</v>
      </c>
      <c r="O486" s="842">
        <v>0.5</v>
      </c>
      <c r="P486" s="758">
        <v>36.86</v>
      </c>
      <c r="Q486" s="775">
        <v>1</v>
      </c>
      <c r="R486" s="757">
        <v>1</v>
      </c>
      <c r="S486" s="775">
        <v>1</v>
      </c>
      <c r="T486" s="842">
        <v>0.5</v>
      </c>
      <c r="U486" s="798">
        <v>1</v>
      </c>
    </row>
    <row r="487" spans="1:21" ht="14.4" customHeight="1" x14ac:dyDescent="0.3">
      <c r="A487" s="756">
        <v>50</v>
      </c>
      <c r="B487" s="757" t="s">
        <v>1862</v>
      </c>
      <c r="C487" s="757" t="s">
        <v>1865</v>
      </c>
      <c r="D487" s="840" t="s">
        <v>3054</v>
      </c>
      <c r="E487" s="841" t="s">
        <v>1886</v>
      </c>
      <c r="F487" s="757" t="s">
        <v>1863</v>
      </c>
      <c r="G487" s="757" t="s">
        <v>1895</v>
      </c>
      <c r="H487" s="757" t="s">
        <v>566</v>
      </c>
      <c r="I487" s="757" t="s">
        <v>2151</v>
      </c>
      <c r="J487" s="757" t="s">
        <v>795</v>
      </c>
      <c r="K487" s="757" t="s">
        <v>2152</v>
      </c>
      <c r="L487" s="758">
        <v>11.73</v>
      </c>
      <c r="M487" s="758">
        <v>11.73</v>
      </c>
      <c r="N487" s="757">
        <v>1</v>
      </c>
      <c r="O487" s="842">
        <v>0.5</v>
      </c>
      <c r="P487" s="758">
        <v>11.73</v>
      </c>
      <c r="Q487" s="775">
        <v>1</v>
      </c>
      <c r="R487" s="757">
        <v>1</v>
      </c>
      <c r="S487" s="775">
        <v>1</v>
      </c>
      <c r="T487" s="842">
        <v>0.5</v>
      </c>
      <c r="U487" s="798">
        <v>1</v>
      </c>
    </row>
    <row r="488" spans="1:21" ht="14.4" customHeight="1" x14ac:dyDescent="0.3">
      <c r="A488" s="756">
        <v>50</v>
      </c>
      <c r="B488" s="757" t="s">
        <v>1862</v>
      </c>
      <c r="C488" s="757" t="s">
        <v>1865</v>
      </c>
      <c r="D488" s="840" t="s">
        <v>3054</v>
      </c>
      <c r="E488" s="841" t="s">
        <v>1886</v>
      </c>
      <c r="F488" s="757" t="s">
        <v>1863</v>
      </c>
      <c r="G488" s="757" t="s">
        <v>1905</v>
      </c>
      <c r="H488" s="757" t="s">
        <v>566</v>
      </c>
      <c r="I488" s="757" t="s">
        <v>1983</v>
      </c>
      <c r="J488" s="757" t="s">
        <v>1907</v>
      </c>
      <c r="K488" s="757" t="s">
        <v>1984</v>
      </c>
      <c r="L488" s="758">
        <v>10.65</v>
      </c>
      <c r="M488" s="758">
        <v>10.65</v>
      </c>
      <c r="N488" s="757">
        <v>1</v>
      </c>
      <c r="O488" s="842">
        <v>0.5</v>
      </c>
      <c r="P488" s="758">
        <v>10.65</v>
      </c>
      <c r="Q488" s="775">
        <v>1</v>
      </c>
      <c r="R488" s="757">
        <v>1</v>
      </c>
      <c r="S488" s="775">
        <v>1</v>
      </c>
      <c r="T488" s="842">
        <v>0.5</v>
      </c>
      <c r="U488" s="798">
        <v>1</v>
      </c>
    </row>
    <row r="489" spans="1:21" ht="14.4" customHeight="1" x14ac:dyDescent="0.3">
      <c r="A489" s="756">
        <v>50</v>
      </c>
      <c r="B489" s="757" t="s">
        <v>1862</v>
      </c>
      <c r="C489" s="757" t="s">
        <v>1865</v>
      </c>
      <c r="D489" s="840" t="s">
        <v>3054</v>
      </c>
      <c r="E489" s="841" t="s">
        <v>1886</v>
      </c>
      <c r="F489" s="757" t="s">
        <v>1863</v>
      </c>
      <c r="G489" s="757" t="s">
        <v>2382</v>
      </c>
      <c r="H489" s="757" t="s">
        <v>566</v>
      </c>
      <c r="I489" s="757" t="s">
        <v>2467</v>
      </c>
      <c r="J489" s="757" t="s">
        <v>2468</v>
      </c>
      <c r="K489" s="757" t="s">
        <v>1635</v>
      </c>
      <c r="L489" s="758">
        <v>46.6</v>
      </c>
      <c r="M489" s="758">
        <v>46.6</v>
      </c>
      <c r="N489" s="757">
        <v>1</v>
      </c>
      <c r="O489" s="842">
        <v>0.5</v>
      </c>
      <c r="P489" s="758">
        <v>46.6</v>
      </c>
      <c r="Q489" s="775">
        <v>1</v>
      </c>
      <c r="R489" s="757">
        <v>1</v>
      </c>
      <c r="S489" s="775">
        <v>1</v>
      </c>
      <c r="T489" s="842">
        <v>0.5</v>
      </c>
      <c r="U489" s="798">
        <v>1</v>
      </c>
    </row>
    <row r="490" spans="1:21" ht="14.4" customHeight="1" x14ac:dyDescent="0.3">
      <c r="A490" s="756">
        <v>50</v>
      </c>
      <c r="B490" s="757" t="s">
        <v>1862</v>
      </c>
      <c r="C490" s="757" t="s">
        <v>1865</v>
      </c>
      <c r="D490" s="840" t="s">
        <v>3054</v>
      </c>
      <c r="E490" s="841" t="s">
        <v>1886</v>
      </c>
      <c r="F490" s="757" t="s">
        <v>1863</v>
      </c>
      <c r="G490" s="757" t="s">
        <v>2437</v>
      </c>
      <c r="H490" s="757" t="s">
        <v>566</v>
      </c>
      <c r="I490" s="757" t="s">
        <v>2469</v>
      </c>
      <c r="J490" s="757" t="s">
        <v>2470</v>
      </c>
      <c r="K490" s="757" t="s">
        <v>2471</v>
      </c>
      <c r="L490" s="758">
        <v>0</v>
      </c>
      <c r="M490" s="758">
        <v>0</v>
      </c>
      <c r="N490" s="757">
        <v>1</v>
      </c>
      <c r="O490" s="842">
        <v>0.5</v>
      </c>
      <c r="P490" s="758">
        <v>0</v>
      </c>
      <c r="Q490" s="775"/>
      <c r="R490" s="757">
        <v>1</v>
      </c>
      <c r="S490" s="775">
        <v>1</v>
      </c>
      <c r="T490" s="842">
        <v>0.5</v>
      </c>
      <c r="U490" s="798">
        <v>1</v>
      </c>
    </row>
    <row r="491" spans="1:21" ht="14.4" customHeight="1" x14ac:dyDescent="0.3">
      <c r="A491" s="756">
        <v>50</v>
      </c>
      <c r="B491" s="757" t="s">
        <v>1862</v>
      </c>
      <c r="C491" s="757" t="s">
        <v>1867</v>
      </c>
      <c r="D491" s="840" t="s">
        <v>3055</v>
      </c>
      <c r="E491" s="841" t="s">
        <v>1874</v>
      </c>
      <c r="F491" s="757" t="s">
        <v>1863</v>
      </c>
      <c r="G491" s="757" t="s">
        <v>1943</v>
      </c>
      <c r="H491" s="757" t="s">
        <v>566</v>
      </c>
      <c r="I491" s="757" t="s">
        <v>1944</v>
      </c>
      <c r="J491" s="757" t="s">
        <v>1945</v>
      </c>
      <c r="K491" s="757" t="s">
        <v>1946</v>
      </c>
      <c r="L491" s="758">
        <v>72.55</v>
      </c>
      <c r="M491" s="758">
        <v>72.55</v>
      </c>
      <c r="N491" s="757">
        <v>1</v>
      </c>
      <c r="O491" s="842">
        <v>0.5</v>
      </c>
      <c r="P491" s="758">
        <v>72.55</v>
      </c>
      <c r="Q491" s="775">
        <v>1</v>
      </c>
      <c r="R491" s="757">
        <v>1</v>
      </c>
      <c r="S491" s="775">
        <v>1</v>
      </c>
      <c r="T491" s="842">
        <v>0.5</v>
      </c>
      <c r="U491" s="798">
        <v>1</v>
      </c>
    </row>
    <row r="492" spans="1:21" ht="14.4" customHeight="1" x14ac:dyDescent="0.3">
      <c r="A492" s="756">
        <v>50</v>
      </c>
      <c r="B492" s="757" t="s">
        <v>1862</v>
      </c>
      <c r="C492" s="757" t="s">
        <v>1867</v>
      </c>
      <c r="D492" s="840" t="s">
        <v>3055</v>
      </c>
      <c r="E492" s="841" t="s">
        <v>1874</v>
      </c>
      <c r="F492" s="757" t="s">
        <v>1863</v>
      </c>
      <c r="G492" s="757" t="s">
        <v>1943</v>
      </c>
      <c r="H492" s="757" t="s">
        <v>566</v>
      </c>
      <c r="I492" s="757" t="s">
        <v>2472</v>
      </c>
      <c r="J492" s="757" t="s">
        <v>890</v>
      </c>
      <c r="K492" s="757" t="s">
        <v>1946</v>
      </c>
      <c r="L492" s="758">
        <v>0</v>
      </c>
      <c r="M492" s="758">
        <v>0</v>
      </c>
      <c r="N492" s="757">
        <v>1</v>
      </c>
      <c r="O492" s="842">
        <v>0.5</v>
      </c>
      <c r="P492" s="758"/>
      <c r="Q492" s="775"/>
      <c r="R492" s="757"/>
      <c r="S492" s="775">
        <v>0</v>
      </c>
      <c r="T492" s="842"/>
      <c r="U492" s="798">
        <v>0</v>
      </c>
    </row>
    <row r="493" spans="1:21" ht="14.4" customHeight="1" x14ac:dyDescent="0.3">
      <c r="A493" s="756">
        <v>50</v>
      </c>
      <c r="B493" s="757" t="s">
        <v>1862</v>
      </c>
      <c r="C493" s="757" t="s">
        <v>1867</v>
      </c>
      <c r="D493" s="840" t="s">
        <v>3055</v>
      </c>
      <c r="E493" s="841" t="s">
        <v>1874</v>
      </c>
      <c r="F493" s="757" t="s">
        <v>1863</v>
      </c>
      <c r="G493" s="757" t="s">
        <v>1943</v>
      </c>
      <c r="H493" s="757" t="s">
        <v>566</v>
      </c>
      <c r="I493" s="757" t="s">
        <v>1709</v>
      </c>
      <c r="J493" s="757" t="s">
        <v>890</v>
      </c>
      <c r="K493" s="757" t="s">
        <v>1710</v>
      </c>
      <c r="L493" s="758">
        <v>36.270000000000003</v>
      </c>
      <c r="M493" s="758">
        <v>72.540000000000006</v>
      </c>
      <c r="N493" s="757">
        <v>2</v>
      </c>
      <c r="O493" s="842">
        <v>0.5</v>
      </c>
      <c r="P493" s="758"/>
      <c r="Q493" s="775">
        <v>0</v>
      </c>
      <c r="R493" s="757"/>
      <c r="S493" s="775">
        <v>0</v>
      </c>
      <c r="T493" s="842"/>
      <c r="U493" s="798">
        <v>0</v>
      </c>
    </row>
    <row r="494" spans="1:21" ht="14.4" customHeight="1" x14ac:dyDescent="0.3">
      <c r="A494" s="756">
        <v>50</v>
      </c>
      <c r="B494" s="757" t="s">
        <v>1862</v>
      </c>
      <c r="C494" s="757" t="s">
        <v>1867</v>
      </c>
      <c r="D494" s="840" t="s">
        <v>3055</v>
      </c>
      <c r="E494" s="841" t="s">
        <v>1874</v>
      </c>
      <c r="F494" s="757" t="s">
        <v>1863</v>
      </c>
      <c r="G494" s="757" t="s">
        <v>2297</v>
      </c>
      <c r="H494" s="757" t="s">
        <v>566</v>
      </c>
      <c r="I494" s="757" t="s">
        <v>2473</v>
      </c>
      <c r="J494" s="757" t="s">
        <v>2474</v>
      </c>
      <c r="K494" s="757" t="s">
        <v>1739</v>
      </c>
      <c r="L494" s="758">
        <v>4.7</v>
      </c>
      <c r="M494" s="758">
        <v>28.200000000000003</v>
      </c>
      <c r="N494" s="757">
        <v>6</v>
      </c>
      <c r="O494" s="842">
        <v>1</v>
      </c>
      <c r="P494" s="758"/>
      <c r="Q494" s="775">
        <v>0</v>
      </c>
      <c r="R494" s="757"/>
      <c r="S494" s="775">
        <v>0</v>
      </c>
      <c r="T494" s="842"/>
      <c r="U494" s="798">
        <v>0</v>
      </c>
    </row>
    <row r="495" spans="1:21" ht="14.4" customHeight="1" x14ac:dyDescent="0.3">
      <c r="A495" s="756">
        <v>50</v>
      </c>
      <c r="B495" s="757" t="s">
        <v>1862</v>
      </c>
      <c r="C495" s="757" t="s">
        <v>1867</v>
      </c>
      <c r="D495" s="840" t="s">
        <v>3055</v>
      </c>
      <c r="E495" s="841" t="s">
        <v>1874</v>
      </c>
      <c r="F495" s="757" t="s">
        <v>1863</v>
      </c>
      <c r="G495" s="757" t="s">
        <v>2297</v>
      </c>
      <c r="H495" s="757" t="s">
        <v>595</v>
      </c>
      <c r="I495" s="757" t="s">
        <v>1737</v>
      </c>
      <c r="J495" s="757" t="s">
        <v>1738</v>
      </c>
      <c r="K495" s="757" t="s">
        <v>1739</v>
      </c>
      <c r="L495" s="758">
        <v>4.7</v>
      </c>
      <c r="M495" s="758">
        <v>42.300000000000004</v>
      </c>
      <c r="N495" s="757">
        <v>9</v>
      </c>
      <c r="O495" s="842">
        <v>3</v>
      </c>
      <c r="P495" s="758"/>
      <c r="Q495" s="775">
        <v>0</v>
      </c>
      <c r="R495" s="757"/>
      <c r="S495" s="775">
        <v>0</v>
      </c>
      <c r="T495" s="842"/>
      <c r="U495" s="798">
        <v>0</v>
      </c>
    </row>
    <row r="496" spans="1:21" ht="14.4" customHeight="1" x14ac:dyDescent="0.3">
      <c r="A496" s="756">
        <v>50</v>
      </c>
      <c r="B496" s="757" t="s">
        <v>1862</v>
      </c>
      <c r="C496" s="757" t="s">
        <v>1867</v>
      </c>
      <c r="D496" s="840" t="s">
        <v>3055</v>
      </c>
      <c r="E496" s="841" t="s">
        <v>1874</v>
      </c>
      <c r="F496" s="757" t="s">
        <v>1863</v>
      </c>
      <c r="G496" s="757" t="s">
        <v>1887</v>
      </c>
      <c r="H496" s="757" t="s">
        <v>595</v>
      </c>
      <c r="I496" s="757" t="s">
        <v>1580</v>
      </c>
      <c r="J496" s="757" t="s">
        <v>695</v>
      </c>
      <c r="K496" s="757" t="s">
        <v>1581</v>
      </c>
      <c r="L496" s="758">
        <v>72</v>
      </c>
      <c r="M496" s="758">
        <v>216</v>
      </c>
      <c r="N496" s="757">
        <v>3</v>
      </c>
      <c r="O496" s="842">
        <v>0.5</v>
      </c>
      <c r="P496" s="758"/>
      <c r="Q496" s="775">
        <v>0</v>
      </c>
      <c r="R496" s="757"/>
      <c r="S496" s="775">
        <v>0</v>
      </c>
      <c r="T496" s="842"/>
      <c r="U496" s="798">
        <v>0</v>
      </c>
    </row>
    <row r="497" spans="1:21" ht="14.4" customHeight="1" x14ac:dyDescent="0.3">
      <c r="A497" s="756">
        <v>50</v>
      </c>
      <c r="B497" s="757" t="s">
        <v>1862</v>
      </c>
      <c r="C497" s="757" t="s">
        <v>1867</v>
      </c>
      <c r="D497" s="840" t="s">
        <v>3055</v>
      </c>
      <c r="E497" s="841" t="s">
        <v>1874</v>
      </c>
      <c r="F497" s="757" t="s">
        <v>1863</v>
      </c>
      <c r="G497" s="757" t="s">
        <v>2014</v>
      </c>
      <c r="H497" s="757" t="s">
        <v>566</v>
      </c>
      <c r="I497" s="757" t="s">
        <v>2300</v>
      </c>
      <c r="J497" s="757" t="s">
        <v>2016</v>
      </c>
      <c r="K497" s="757" t="s">
        <v>1663</v>
      </c>
      <c r="L497" s="758">
        <v>154.36000000000001</v>
      </c>
      <c r="M497" s="758">
        <v>154.36000000000001</v>
      </c>
      <c r="N497" s="757">
        <v>1</v>
      </c>
      <c r="O497" s="842">
        <v>1</v>
      </c>
      <c r="P497" s="758">
        <v>154.36000000000001</v>
      </c>
      <c r="Q497" s="775">
        <v>1</v>
      </c>
      <c r="R497" s="757">
        <v>1</v>
      </c>
      <c r="S497" s="775">
        <v>1</v>
      </c>
      <c r="T497" s="842">
        <v>1</v>
      </c>
      <c r="U497" s="798">
        <v>1</v>
      </c>
    </row>
    <row r="498" spans="1:21" ht="14.4" customHeight="1" x14ac:dyDescent="0.3">
      <c r="A498" s="756">
        <v>50</v>
      </c>
      <c r="B498" s="757" t="s">
        <v>1862</v>
      </c>
      <c r="C498" s="757" t="s">
        <v>1867</v>
      </c>
      <c r="D498" s="840" t="s">
        <v>3055</v>
      </c>
      <c r="E498" s="841" t="s">
        <v>1874</v>
      </c>
      <c r="F498" s="757" t="s">
        <v>1863</v>
      </c>
      <c r="G498" s="757" t="s">
        <v>1948</v>
      </c>
      <c r="H498" s="757" t="s">
        <v>595</v>
      </c>
      <c r="I498" s="757" t="s">
        <v>1636</v>
      </c>
      <c r="J498" s="757" t="s">
        <v>1631</v>
      </c>
      <c r="K498" s="757" t="s">
        <v>1637</v>
      </c>
      <c r="L498" s="758">
        <v>392.42</v>
      </c>
      <c r="M498" s="758">
        <v>1962.1</v>
      </c>
      <c r="N498" s="757">
        <v>5</v>
      </c>
      <c r="O498" s="842">
        <v>3.5</v>
      </c>
      <c r="P498" s="758">
        <v>1177.26</v>
      </c>
      <c r="Q498" s="775">
        <v>0.6</v>
      </c>
      <c r="R498" s="757">
        <v>3</v>
      </c>
      <c r="S498" s="775">
        <v>0.6</v>
      </c>
      <c r="T498" s="842">
        <v>2.5</v>
      </c>
      <c r="U498" s="798">
        <v>0.7142857142857143</v>
      </c>
    </row>
    <row r="499" spans="1:21" ht="14.4" customHeight="1" x14ac:dyDescent="0.3">
      <c r="A499" s="756">
        <v>50</v>
      </c>
      <c r="B499" s="757" t="s">
        <v>1862</v>
      </c>
      <c r="C499" s="757" t="s">
        <v>1867</v>
      </c>
      <c r="D499" s="840" t="s">
        <v>3055</v>
      </c>
      <c r="E499" s="841" t="s">
        <v>1874</v>
      </c>
      <c r="F499" s="757" t="s">
        <v>1863</v>
      </c>
      <c r="G499" s="757" t="s">
        <v>1948</v>
      </c>
      <c r="H499" s="757" t="s">
        <v>595</v>
      </c>
      <c r="I499" s="757" t="s">
        <v>1636</v>
      </c>
      <c r="J499" s="757" t="s">
        <v>1631</v>
      </c>
      <c r="K499" s="757" t="s">
        <v>1637</v>
      </c>
      <c r="L499" s="758">
        <v>310.58999999999997</v>
      </c>
      <c r="M499" s="758">
        <v>310.58999999999997</v>
      </c>
      <c r="N499" s="757">
        <v>1</v>
      </c>
      <c r="O499" s="842">
        <v>1</v>
      </c>
      <c r="P499" s="758">
        <v>310.58999999999997</v>
      </c>
      <c r="Q499" s="775">
        <v>1</v>
      </c>
      <c r="R499" s="757">
        <v>1</v>
      </c>
      <c r="S499" s="775">
        <v>1</v>
      </c>
      <c r="T499" s="842">
        <v>1</v>
      </c>
      <c r="U499" s="798">
        <v>1</v>
      </c>
    </row>
    <row r="500" spans="1:21" ht="14.4" customHeight="1" x14ac:dyDescent="0.3">
      <c r="A500" s="756">
        <v>50</v>
      </c>
      <c r="B500" s="757" t="s">
        <v>1862</v>
      </c>
      <c r="C500" s="757" t="s">
        <v>1867</v>
      </c>
      <c r="D500" s="840" t="s">
        <v>3055</v>
      </c>
      <c r="E500" s="841" t="s">
        <v>1874</v>
      </c>
      <c r="F500" s="757" t="s">
        <v>1863</v>
      </c>
      <c r="G500" s="757" t="s">
        <v>1948</v>
      </c>
      <c r="H500" s="757" t="s">
        <v>595</v>
      </c>
      <c r="I500" s="757" t="s">
        <v>1640</v>
      </c>
      <c r="J500" s="757" t="s">
        <v>1631</v>
      </c>
      <c r="K500" s="757" t="s">
        <v>1641</v>
      </c>
      <c r="L500" s="758">
        <v>603.73</v>
      </c>
      <c r="M500" s="758">
        <v>603.73</v>
      </c>
      <c r="N500" s="757">
        <v>1</v>
      </c>
      <c r="O500" s="842">
        <v>0.5</v>
      </c>
      <c r="P500" s="758"/>
      <c r="Q500" s="775">
        <v>0</v>
      </c>
      <c r="R500" s="757"/>
      <c r="S500" s="775">
        <v>0</v>
      </c>
      <c r="T500" s="842"/>
      <c r="U500" s="798">
        <v>0</v>
      </c>
    </row>
    <row r="501" spans="1:21" ht="14.4" customHeight="1" x14ac:dyDescent="0.3">
      <c r="A501" s="756">
        <v>50</v>
      </c>
      <c r="B501" s="757" t="s">
        <v>1862</v>
      </c>
      <c r="C501" s="757" t="s">
        <v>1867</v>
      </c>
      <c r="D501" s="840" t="s">
        <v>3055</v>
      </c>
      <c r="E501" s="841" t="s">
        <v>1874</v>
      </c>
      <c r="F501" s="757" t="s">
        <v>1863</v>
      </c>
      <c r="G501" s="757" t="s">
        <v>2475</v>
      </c>
      <c r="H501" s="757" t="s">
        <v>595</v>
      </c>
      <c r="I501" s="757" t="s">
        <v>2476</v>
      </c>
      <c r="J501" s="757" t="s">
        <v>2477</v>
      </c>
      <c r="K501" s="757" t="s">
        <v>2478</v>
      </c>
      <c r="L501" s="758">
        <v>0</v>
      </c>
      <c r="M501" s="758">
        <v>0</v>
      </c>
      <c r="N501" s="757">
        <v>1</v>
      </c>
      <c r="O501" s="842">
        <v>0.5</v>
      </c>
      <c r="P501" s="758"/>
      <c r="Q501" s="775"/>
      <c r="R501" s="757"/>
      <c r="S501" s="775">
        <v>0</v>
      </c>
      <c r="T501" s="842"/>
      <c r="U501" s="798">
        <v>0</v>
      </c>
    </row>
    <row r="502" spans="1:21" ht="14.4" customHeight="1" x14ac:dyDescent="0.3">
      <c r="A502" s="756">
        <v>50</v>
      </c>
      <c r="B502" s="757" t="s">
        <v>1862</v>
      </c>
      <c r="C502" s="757" t="s">
        <v>1867</v>
      </c>
      <c r="D502" s="840" t="s">
        <v>3055</v>
      </c>
      <c r="E502" s="841" t="s">
        <v>1874</v>
      </c>
      <c r="F502" s="757" t="s">
        <v>1863</v>
      </c>
      <c r="G502" s="757" t="s">
        <v>2075</v>
      </c>
      <c r="H502" s="757" t="s">
        <v>595</v>
      </c>
      <c r="I502" s="757" t="s">
        <v>2443</v>
      </c>
      <c r="J502" s="757" t="s">
        <v>1584</v>
      </c>
      <c r="K502" s="757" t="s">
        <v>2444</v>
      </c>
      <c r="L502" s="758">
        <v>229.38</v>
      </c>
      <c r="M502" s="758">
        <v>458.76</v>
      </c>
      <c r="N502" s="757">
        <v>2</v>
      </c>
      <c r="O502" s="842">
        <v>1</v>
      </c>
      <c r="P502" s="758">
        <v>229.38</v>
      </c>
      <c r="Q502" s="775">
        <v>0.5</v>
      </c>
      <c r="R502" s="757">
        <v>1</v>
      </c>
      <c r="S502" s="775">
        <v>0.5</v>
      </c>
      <c r="T502" s="842">
        <v>0.5</v>
      </c>
      <c r="U502" s="798">
        <v>0.5</v>
      </c>
    </row>
    <row r="503" spans="1:21" ht="14.4" customHeight="1" x14ac:dyDescent="0.3">
      <c r="A503" s="756">
        <v>50</v>
      </c>
      <c r="B503" s="757" t="s">
        <v>1862</v>
      </c>
      <c r="C503" s="757" t="s">
        <v>1867</v>
      </c>
      <c r="D503" s="840" t="s">
        <v>3055</v>
      </c>
      <c r="E503" s="841" t="s">
        <v>1874</v>
      </c>
      <c r="F503" s="757" t="s">
        <v>1863</v>
      </c>
      <c r="G503" s="757" t="s">
        <v>1890</v>
      </c>
      <c r="H503" s="757" t="s">
        <v>595</v>
      </c>
      <c r="I503" s="757" t="s">
        <v>2020</v>
      </c>
      <c r="J503" s="757" t="s">
        <v>958</v>
      </c>
      <c r="K503" s="757" t="s">
        <v>1602</v>
      </c>
      <c r="L503" s="758">
        <v>105.32</v>
      </c>
      <c r="M503" s="758">
        <v>421.28</v>
      </c>
      <c r="N503" s="757">
        <v>4</v>
      </c>
      <c r="O503" s="842">
        <v>2</v>
      </c>
      <c r="P503" s="758">
        <v>210.64</v>
      </c>
      <c r="Q503" s="775">
        <v>0.5</v>
      </c>
      <c r="R503" s="757">
        <v>2</v>
      </c>
      <c r="S503" s="775">
        <v>0.5</v>
      </c>
      <c r="T503" s="842">
        <v>1</v>
      </c>
      <c r="U503" s="798">
        <v>0.5</v>
      </c>
    </row>
    <row r="504" spans="1:21" ht="14.4" customHeight="1" x14ac:dyDescent="0.3">
      <c r="A504" s="756">
        <v>50</v>
      </c>
      <c r="B504" s="757" t="s">
        <v>1862</v>
      </c>
      <c r="C504" s="757" t="s">
        <v>1867</v>
      </c>
      <c r="D504" s="840" t="s">
        <v>3055</v>
      </c>
      <c r="E504" s="841" t="s">
        <v>1874</v>
      </c>
      <c r="F504" s="757" t="s">
        <v>1863</v>
      </c>
      <c r="G504" s="757" t="s">
        <v>1890</v>
      </c>
      <c r="H504" s="757" t="s">
        <v>595</v>
      </c>
      <c r="I504" s="757" t="s">
        <v>1587</v>
      </c>
      <c r="J504" s="757" t="s">
        <v>958</v>
      </c>
      <c r="K504" s="757" t="s">
        <v>1588</v>
      </c>
      <c r="L504" s="758">
        <v>35.11</v>
      </c>
      <c r="M504" s="758">
        <v>210.66</v>
      </c>
      <c r="N504" s="757">
        <v>6</v>
      </c>
      <c r="O504" s="842">
        <v>1</v>
      </c>
      <c r="P504" s="758">
        <v>105.33</v>
      </c>
      <c r="Q504" s="775">
        <v>0.5</v>
      </c>
      <c r="R504" s="757">
        <v>3</v>
      </c>
      <c r="S504" s="775">
        <v>0.5</v>
      </c>
      <c r="T504" s="842">
        <v>0.5</v>
      </c>
      <c r="U504" s="798">
        <v>0.5</v>
      </c>
    </row>
    <row r="505" spans="1:21" ht="14.4" customHeight="1" x14ac:dyDescent="0.3">
      <c r="A505" s="756">
        <v>50</v>
      </c>
      <c r="B505" s="757" t="s">
        <v>1862</v>
      </c>
      <c r="C505" s="757" t="s">
        <v>1867</v>
      </c>
      <c r="D505" s="840" t="s">
        <v>3055</v>
      </c>
      <c r="E505" s="841" t="s">
        <v>1874</v>
      </c>
      <c r="F505" s="757" t="s">
        <v>1863</v>
      </c>
      <c r="G505" s="757" t="s">
        <v>1890</v>
      </c>
      <c r="H505" s="757" t="s">
        <v>595</v>
      </c>
      <c r="I505" s="757" t="s">
        <v>1589</v>
      </c>
      <c r="J505" s="757" t="s">
        <v>956</v>
      </c>
      <c r="K505" s="757" t="s">
        <v>1590</v>
      </c>
      <c r="L505" s="758">
        <v>70.23</v>
      </c>
      <c r="M505" s="758">
        <v>70.23</v>
      </c>
      <c r="N505" s="757">
        <v>1</v>
      </c>
      <c r="O505" s="842">
        <v>1</v>
      </c>
      <c r="P505" s="758">
        <v>70.23</v>
      </c>
      <c r="Q505" s="775">
        <v>1</v>
      </c>
      <c r="R505" s="757">
        <v>1</v>
      </c>
      <c r="S505" s="775">
        <v>1</v>
      </c>
      <c r="T505" s="842">
        <v>1</v>
      </c>
      <c r="U505" s="798">
        <v>1</v>
      </c>
    </row>
    <row r="506" spans="1:21" ht="14.4" customHeight="1" x14ac:dyDescent="0.3">
      <c r="A506" s="756">
        <v>50</v>
      </c>
      <c r="B506" s="757" t="s">
        <v>1862</v>
      </c>
      <c r="C506" s="757" t="s">
        <v>1867</v>
      </c>
      <c r="D506" s="840" t="s">
        <v>3055</v>
      </c>
      <c r="E506" s="841" t="s">
        <v>1874</v>
      </c>
      <c r="F506" s="757" t="s">
        <v>1863</v>
      </c>
      <c r="G506" s="757" t="s">
        <v>2087</v>
      </c>
      <c r="H506" s="757" t="s">
        <v>566</v>
      </c>
      <c r="I506" s="757" t="s">
        <v>2479</v>
      </c>
      <c r="J506" s="757" t="s">
        <v>2089</v>
      </c>
      <c r="K506" s="757" t="s">
        <v>2480</v>
      </c>
      <c r="L506" s="758">
        <v>1887.9</v>
      </c>
      <c r="M506" s="758">
        <v>16991.100000000002</v>
      </c>
      <c r="N506" s="757">
        <v>9</v>
      </c>
      <c r="O506" s="842">
        <v>2.5</v>
      </c>
      <c r="P506" s="758">
        <v>11327.400000000001</v>
      </c>
      <c r="Q506" s="775">
        <v>0.66666666666666663</v>
      </c>
      <c r="R506" s="757">
        <v>6</v>
      </c>
      <c r="S506" s="775">
        <v>0.66666666666666663</v>
      </c>
      <c r="T506" s="842">
        <v>2</v>
      </c>
      <c r="U506" s="798">
        <v>0.8</v>
      </c>
    </row>
    <row r="507" spans="1:21" ht="14.4" customHeight="1" x14ac:dyDescent="0.3">
      <c r="A507" s="756">
        <v>50</v>
      </c>
      <c r="B507" s="757" t="s">
        <v>1862</v>
      </c>
      <c r="C507" s="757" t="s">
        <v>1867</v>
      </c>
      <c r="D507" s="840" t="s">
        <v>3055</v>
      </c>
      <c r="E507" s="841" t="s">
        <v>1874</v>
      </c>
      <c r="F507" s="757" t="s">
        <v>1863</v>
      </c>
      <c r="G507" s="757" t="s">
        <v>2087</v>
      </c>
      <c r="H507" s="757" t="s">
        <v>566</v>
      </c>
      <c r="I507" s="757" t="s">
        <v>2481</v>
      </c>
      <c r="J507" s="757" t="s">
        <v>2089</v>
      </c>
      <c r="K507" s="757" t="s">
        <v>2482</v>
      </c>
      <c r="L507" s="758">
        <v>1544.99</v>
      </c>
      <c r="M507" s="758">
        <v>4634.97</v>
      </c>
      <c r="N507" s="757">
        <v>3</v>
      </c>
      <c r="O507" s="842">
        <v>1</v>
      </c>
      <c r="P507" s="758"/>
      <c r="Q507" s="775">
        <v>0</v>
      </c>
      <c r="R507" s="757"/>
      <c r="S507" s="775">
        <v>0</v>
      </c>
      <c r="T507" s="842"/>
      <c r="U507" s="798">
        <v>0</v>
      </c>
    </row>
    <row r="508" spans="1:21" ht="14.4" customHeight="1" x14ac:dyDescent="0.3">
      <c r="A508" s="756">
        <v>50</v>
      </c>
      <c r="B508" s="757" t="s">
        <v>1862</v>
      </c>
      <c r="C508" s="757" t="s">
        <v>1867</v>
      </c>
      <c r="D508" s="840" t="s">
        <v>3055</v>
      </c>
      <c r="E508" s="841" t="s">
        <v>1874</v>
      </c>
      <c r="F508" s="757" t="s">
        <v>1863</v>
      </c>
      <c r="G508" s="757" t="s">
        <v>1949</v>
      </c>
      <c r="H508" s="757" t="s">
        <v>566</v>
      </c>
      <c r="I508" s="757" t="s">
        <v>1950</v>
      </c>
      <c r="J508" s="757" t="s">
        <v>1951</v>
      </c>
      <c r="K508" s="757" t="s">
        <v>1952</v>
      </c>
      <c r="L508" s="758">
        <v>23.72</v>
      </c>
      <c r="M508" s="758">
        <v>71.16</v>
      </c>
      <c r="N508" s="757">
        <v>3</v>
      </c>
      <c r="O508" s="842">
        <v>0.5</v>
      </c>
      <c r="P508" s="758"/>
      <c r="Q508" s="775">
        <v>0</v>
      </c>
      <c r="R508" s="757"/>
      <c r="S508" s="775">
        <v>0</v>
      </c>
      <c r="T508" s="842"/>
      <c r="U508" s="798">
        <v>0</v>
      </c>
    </row>
    <row r="509" spans="1:21" ht="14.4" customHeight="1" x14ac:dyDescent="0.3">
      <c r="A509" s="756">
        <v>50</v>
      </c>
      <c r="B509" s="757" t="s">
        <v>1862</v>
      </c>
      <c r="C509" s="757" t="s">
        <v>1867</v>
      </c>
      <c r="D509" s="840" t="s">
        <v>3055</v>
      </c>
      <c r="E509" s="841" t="s">
        <v>1874</v>
      </c>
      <c r="F509" s="757" t="s">
        <v>1863</v>
      </c>
      <c r="G509" s="757" t="s">
        <v>2091</v>
      </c>
      <c r="H509" s="757" t="s">
        <v>566</v>
      </c>
      <c r="I509" s="757" t="s">
        <v>2483</v>
      </c>
      <c r="J509" s="757" t="s">
        <v>713</v>
      </c>
      <c r="K509" s="757" t="s">
        <v>2093</v>
      </c>
      <c r="L509" s="758">
        <v>64.56</v>
      </c>
      <c r="M509" s="758">
        <v>129.12</v>
      </c>
      <c r="N509" s="757">
        <v>2</v>
      </c>
      <c r="O509" s="842">
        <v>2</v>
      </c>
      <c r="P509" s="758">
        <v>64.56</v>
      </c>
      <c r="Q509" s="775">
        <v>0.5</v>
      </c>
      <c r="R509" s="757">
        <v>1</v>
      </c>
      <c r="S509" s="775">
        <v>0.5</v>
      </c>
      <c r="T509" s="842">
        <v>1</v>
      </c>
      <c r="U509" s="798">
        <v>0.5</v>
      </c>
    </row>
    <row r="510" spans="1:21" ht="14.4" customHeight="1" x14ac:dyDescent="0.3">
      <c r="A510" s="756">
        <v>50</v>
      </c>
      <c r="B510" s="757" t="s">
        <v>1862</v>
      </c>
      <c r="C510" s="757" t="s">
        <v>1867</v>
      </c>
      <c r="D510" s="840" t="s">
        <v>3055</v>
      </c>
      <c r="E510" s="841" t="s">
        <v>1874</v>
      </c>
      <c r="F510" s="757" t="s">
        <v>1863</v>
      </c>
      <c r="G510" s="757" t="s">
        <v>2484</v>
      </c>
      <c r="H510" s="757" t="s">
        <v>566</v>
      </c>
      <c r="I510" s="757" t="s">
        <v>2485</v>
      </c>
      <c r="J510" s="757" t="s">
        <v>2486</v>
      </c>
      <c r="K510" s="757" t="s">
        <v>2487</v>
      </c>
      <c r="L510" s="758">
        <v>56.6</v>
      </c>
      <c r="M510" s="758">
        <v>169.8</v>
      </c>
      <c r="N510" s="757">
        <v>3</v>
      </c>
      <c r="O510" s="842">
        <v>0.5</v>
      </c>
      <c r="P510" s="758">
        <v>169.8</v>
      </c>
      <c r="Q510" s="775">
        <v>1</v>
      </c>
      <c r="R510" s="757">
        <v>3</v>
      </c>
      <c r="S510" s="775">
        <v>1</v>
      </c>
      <c r="T510" s="842">
        <v>0.5</v>
      </c>
      <c r="U510" s="798">
        <v>1</v>
      </c>
    </row>
    <row r="511" spans="1:21" ht="14.4" customHeight="1" x14ac:dyDescent="0.3">
      <c r="A511" s="756">
        <v>50</v>
      </c>
      <c r="B511" s="757" t="s">
        <v>1862</v>
      </c>
      <c r="C511" s="757" t="s">
        <v>1867</v>
      </c>
      <c r="D511" s="840" t="s">
        <v>3055</v>
      </c>
      <c r="E511" s="841" t="s">
        <v>1874</v>
      </c>
      <c r="F511" s="757" t="s">
        <v>1863</v>
      </c>
      <c r="G511" s="757" t="s">
        <v>2322</v>
      </c>
      <c r="H511" s="757" t="s">
        <v>566</v>
      </c>
      <c r="I511" s="757" t="s">
        <v>2488</v>
      </c>
      <c r="J511" s="757" t="s">
        <v>706</v>
      </c>
      <c r="K511" s="757" t="s">
        <v>2489</v>
      </c>
      <c r="L511" s="758">
        <v>182.22</v>
      </c>
      <c r="M511" s="758">
        <v>182.22</v>
      </c>
      <c r="N511" s="757">
        <v>1</v>
      </c>
      <c r="O511" s="842">
        <v>1</v>
      </c>
      <c r="P511" s="758">
        <v>182.22</v>
      </c>
      <c r="Q511" s="775">
        <v>1</v>
      </c>
      <c r="R511" s="757">
        <v>1</v>
      </c>
      <c r="S511" s="775">
        <v>1</v>
      </c>
      <c r="T511" s="842">
        <v>1</v>
      </c>
      <c r="U511" s="798">
        <v>1</v>
      </c>
    </row>
    <row r="512" spans="1:21" ht="14.4" customHeight="1" x14ac:dyDescent="0.3">
      <c r="A512" s="756">
        <v>50</v>
      </c>
      <c r="B512" s="757" t="s">
        <v>1862</v>
      </c>
      <c r="C512" s="757" t="s">
        <v>1867</v>
      </c>
      <c r="D512" s="840" t="s">
        <v>3055</v>
      </c>
      <c r="E512" s="841" t="s">
        <v>1874</v>
      </c>
      <c r="F512" s="757" t="s">
        <v>1863</v>
      </c>
      <c r="G512" s="757" t="s">
        <v>2490</v>
      </c>
      <c r="H512" s="757" t="s">
        <v>566</v>
      </c>
      <c r="I512" s="757" t="s">
        <v>2491</v>
      </c>
      <c r="J512" s="757" t="s">
        <v>671</v>
      </c>
      <c r="K512" s="757" t="s">
        <v>2492</v>
      </c>
      <c r="L512" s="758">
        <v>0</v>
      </c>
      <c r="M512" s="758">
        <v>0</v>
      </c>
      <c r="N512" s="757">
        <v>2</v>
      </c>
      <c r="O512" s="842">
        <v>1.5</v>
      </c>
      <c r="P512" s="758"/>
      <c r="Q512" s="775"/>
      <c r="R512" s="757"/>
      <c r="S512" s="775">
        <v>0</v>
      </c>
      <c r="T512" s="842"/>
      <c r="U512" s="798">
        <v>0</v>
      </c>
    </row>
    <row r="513" spans="1:21" ht="14.4" customHeight="1" x14ac:dyDescent="0.3">
      <c r="A513" s="756">
        <v>50</v>
      </c>
      <c r="B513" s="757" t="s">
        <v>1862</v>
      </c>
      <c r="C513" s="757" t="s">
        <v>1867</v>
      </c>
      <c r="D513" s="840" t="s">
        <v>3055</v>
      </c>
      <c r="E513" s="841" t="s">
        <v>1874</v>
      </c>
      <c r="F513" s="757" t="s">
        <v>1863</v>
      </c>
      <c r="G513" s="757" t="s">
        <v>2098</v>
      </c>
      <c r="H513" s="757" t="s">
        <v>566</v>
      </c>
      <c r="I513" s="757" t="s">
        <v>2493</v>
      </c>
      <c r="J513" s="757" t="s">
        <v>747</v>
      </c>
      <c r="K513" s="757" t="s">
        <v>2494</v>
      </c>
      <c r="L513" s="758">
        <v>477.5</v>
      </c>
      <c r="M513" s="758">
        <v>477.5</v>
      </c>
      <c r="N513" s="757">
        <v>1</v>
      </c>
      <c r="O513" s="842">
        <v>1</v>
      </c>
      <c r="P513" s="758"/>
      <c r="Q513" s="775">
        <v>0</v>
      </c>
      <c r="R513" s="757"/>
      <c r="S513" s="775">
        <v>0</v>
      </c>
      <c r="T513" s="842"/>
      <c r="U513" s="798">
        <v>0</v>
      </c>
    </row>
    <row r="514" spans="1:21" ht="14.4" customHeight="1" x14ac:dyDescent="0.3">
      <c r="A514" s="756">
        <v>50</v>
      </c>
      <c r="B514" s="757" t="s">
        <v>1862</v>
      </c>
      <c r="C514" s="757" t="s">
        <v>1867</v>
      </c>
      <c r="D514" s="840" t="s">
        <v>3055</v>
      </c>
      <c r="E514" s="841" t="s">
        <v>1874</v>
      </c>
      <c r="F514" s="757" t="s">
        <v>1863</v>
      </c>
      <c r="G514" s="757" t="s">
        <v>1891</v>
      </c>
      <c r="H514" s="757" t="s">
        <v>566</v>
      </c>
      <c r="I514" s="757" t="s">
        <v>2495</v>
      </c>
      <c r="J514" s="757" t="s">
        <v>2496</v>
      </c>
      <c r="K514" s="757" t="s">
        <v>2497</v>
      </c>
      <c r="L514" s="758">
        <v>85.02</v>
      </c>
      <c r="M514" s="758">
        <v>85.02</v>
      </c>
      <c r="N514" s="757">
        <v>1</v>
      </c>
      <c r="O514" s="842">
        <v>1</v>
      </c>
      <c r="P514" s="758"/>
      <c r="Q514" s="775">
        <v>0</v>
      </c>
      <c r="R514" s="757"/>
      <c r="S514" s="775">
        <v>0</v>
      </c>
      <c r="T514" s="842"/>
      <c r="U514" s="798">
        <v>0</v>
      </c>
    </row>
    <row r="515" spans="1:21" ht="14.4" customHeight="1" x14ac:dyDescent="0.3">
      <c r="A515" s="756">
        <v>50</v>
      </c>
      <c r="B515" s="757" t="s">
        <v>1862</v>
      </c>
      <c r="C515" s="757" t="s">
        <v>1867</v>
      </c>
      <c r="D515" s="840" t="s">
        <v>3055</v>
      </c>
      <c r="E515" s="841" t="s">
        <v>1874</v>
      </c>
      <c r="F515" s="757" t="s">
        <v>1863</v>
      </c>
      <c r="G515" s="757" t="s">
        <v>1891</v>
      </c>
      <c r="H515" s="757" t="s">
        <v>566</v>
      </c>
      <c r="I515" s="757" t="s">
        <v>2498</v>
      </c>
      <c r="J515" s="757" t="s">
        <v>2499</v>
      </c>
      <c r="K515" s="757" t="s">
        <v>2500</v>
      </c>
      <c r="L515" s="758">
        <v>196.56</v>
      </c>
      <c r="M515" s="758">
        <v>196.56</v>
      </c>
      <c r="N515" s="757">
        <v>1</v>
      </c>
      <c r="O515" s="842">
        <v>0.5</v>
      </c>
      <c r="P515" s="758"/>
      <c r="Q515" s="775">
        <v>0</v>
      </c>
      <c r="R515" s="757"/>
      <c r="S515" s="775">
        <v>0</v>
      </c>
      <c r="T515" s="842"/>
      <c r="U515" s="798">
        <v>0</v>
      </c>
    </row>
    <row r="516" spans="1:21" ht="14.4" customHeight="1" x14ac:dyDescent="0.3">
      <c r="A516" s="756">
        <v>50</v>
      </c>
      <c r="B516" s="757" t="s">
        <v>1862</v>
      </c>
      <c r="C516" s="757" t="s">
        <v>1867</v>
      </c>
      <c r="D516" s="840" t="s">
        <v>3055</v>
      </c>
      <c r="E516" s="841" t="s">
        <v>1874</v>
      </c>
      <c r="F516" s="757" t="s">
        <v>1863</v>
      </c>
      <c r="G516" s="757" t="s">
        <v>1891</v>
      </c>
      <c r="H516" s="757" t="s">
        <v>566</v>
      </c>
      <c r="I516" s="757" t="s">
        <v>1892</v>
      </c>
      <c r="J516" s="757" t="s">
        <v>782</v>
      </c>
      <c r="K516" s="757" t="s">
        <v>1893</v>
      </c>
      <c r="L516" s="758">
        <v>42.51</v>
      </c>
      <c r="M516" s="758">
        <v>212.55</v>
      </c>
      <c r="N516" s="757">
        <v>5</v>
      </c>
      <c r="O516" s="842">
        <v>1</v>
      </c>
      <c r="P516" s="758"/>
      <c r="Q516" s="775">
        <v>0</v>
      </c>
      <c r="R516" s="757"/>
      <c r="S516" s="775">
        <v>0</v>
      </c>
      <c r="T516" s="842"/>
      <c r="U516" s="798">
        <v>0</v>
      </c>
    </row>
    <row r="517" spans="1:21" ht="14.4" customHeight="1" x14ac:dyDescent="0.3">
      <c r="A517" s="756">
        <v>50</v>
      </c>
      <c r="B517" s="757" t="s">
        <v>1862</v>
      </c>
      <c r="C517" s="757" t="s">
        <v>1867</v>
      </c>
      <c r="D517" s="840" t="s">
        <v>3055</v>
      </c>
      <c r="E517" s="841" t="s">
        <v>1874</v>
      </c>
      <c r="F517" s="757" t="s">
        <v>1863</v>
      </c>
      <c r="G517" s="757" t="s">
        <v>2427</v>
      </c>
      <c r="H517" s="757" t="s">
        <v>566</v>
      </c>
      <c r="I517" s="757" t="s">
        <v>2428</v>
      </c>
      <c r="J517" s="757" t="s">
        <v>874</v>
      </c>
      <c r="K517" s="757" t="s">
        <v>2429</v>
      </c>
      <c r="L517" s="758">
        <v>107.27</v>
      </c>
      <c r="M517" s="758">
        <v>643.62</v>
      </c>
      <c r="N517" s="757">
        <v>6</v>
      </c>
      <c r="O517" s="842">
        <v>1.5</v>
      </c>
      <c r="P517" s="758"/>
      <c r="Q517" s="775">
        <v>0</v>
      </c>
      <c r="R517" s="757"/>
      <c r="S517" s="775">
        <v>0</v>
      </c>
      <c r="T517" s="842"/>
      <c r="U517" s="798">
        <v>0</v>
      </c>
    </row>
    <row r="518" spans="1:21" ht="14.4" customHeight="1" x14ac:dyDescent="0.3">
      <c r="A518" s="756">
        <v>50</v>
      </c>
      <c r="B518" s="757" t="s">
        <v>1862</v>
      </c>
      <c r="C518" s="757" t="s">
        <v>1867</v>
      </c>
      <c r="D518" s="840" t="s">
        <v>3055</v>
      </c>
      <c r="E518" s="841" t="s">
        <v>1874</v>
      </c>
      <c r="F518" s="757" t="s">
        <v>1863</v>
      </c>
      <c r="G518" s="757" t="s">
        <v>2427</v>
      </c>
      <c r="H518" s="757" t="s">
        <v>566</v>
      </c>
      <c r="I518" s="757" t="s">
        <v>2501</v>
      </c>
      <c r="J518" s="757" t="s">
        <v>874</v>
      </c>
      <c r="K518" s="757" t="s">
        <v>2429</v>
      </c>
      <c r="L518" s="758">
        <v>107.27</v>
      </c>
      <c r="M518" s="758">
        <v>643.62</v>
      </c>
      <c r="N518" s="757">
        <v>6</v>
      </c>
      <c r="O518" s="842">
        <v>2</v>
      </c>
      <c r="P518" s="758">
        <v>321.81</v>
      </c>
      <c r="Q518" s="775">
        <v>0.5</v>
      </c>
      <c r="R518" s="757">
        <v>3</v>
      </c>
      <c r="S518" s="775">
        <v>0.5</v>
      </c>
      <c r="T518" s="842">
        <v>1</v>
      </c>
      <c r="U518" s="798">
        <v>0.5</v>
      </c>
    </row>
    <row r="519" spans="1:21" ht="14.4" customHeight="1" x14ac:dyDescent="0.3">
      <c r="A519" s="756">
        <v>50</v>
      </c>
      <c r="B519" s="757" t="s">
        <v>1862</v>
      </c>
      <c r="C519" s="757" t="s">
        <v>1867</v>
      </c>
      <c r="D519" s="840" t="s">
        <v>3055</v>
      </c>
      <c r="E519" s="841" t="s">
        <v>1874</v>
      </c>
      <c r="F519" s="757" t="s">
        <v>1863</v>
      </c>
      <c r="G519" s="757" t="s">
        <v>2502</v>
      </c>
      <c r="H519" s="757" t="s">
        <v>566</v>
      </c>
      <c r="I519" s="757" t="s">
        <v>2503</v>
      </c>
      <c r="J519" s="757" t="s">
        <v>2504</v>
      </c>
      <c r="K519" s="757" t="s">
        <v>1926</v>
      </c>
      <c r="L519" s="758">
        <v>32.81</v>
      </c>
      <c r="M519" s="758">
        <v>98.43</v>
      </c>
      <c r="N519" s="757">
        <v>3</v>
      </c>
      <c r="O519" s="842">
        <v>0.5</v>
      </c>
      <c r="P519" s="758"/>
      <c r="Q519" s="775">
        <v>0</v>
      </c>
      <c r="R519" s="757"/>
      <c r="S519" s="775">
        <v>0</v>
      </c>
      <c r="T519" s="842"/>
      <c r="U519" s="798">
        <v>0</v>
      </c>
    </row>
    <row r="520" spans="1:21" ht="14.4" customHeight="1" x14ac:dyDescent="0.3">
      <c r="A520" s="756">
        <v>50</v>
      </c>
      <c r="B520" s="757" t="s">
        <v>1862</v>
      </c>
      <c r="C520" s="757" t="s">
        <v>1867</v>
      </c>
      <c r="D520" s="840" t="s">
        <v>3055</v>
      </c>
      <c r="E520" s="841" t="s">
        <v>1874</v>
      </c>
      <c r="F520" s="757" t="s">
        <v>1863</v>
      </c>
      <c r="G520" s="757" t="s">
        <v>1953</v>
      </c>
      <c r="H520" s="757" t="s">
        <v>566</v>
      </c>
      <c r="I520" s="757" t="s">
        <v>2505</v>
      </c>
      <c r="J520" s="757" t="s">
        <v>2506</v>
      </c>
      <c r="K520" s="757" t="s">
        <v>2507</v>
      </c>
      <c r="L520" s="758">
        <v>168.78</v>
      </c>
      <c r="M520" s="758">
        <v>168.78</v>
      </c>
      <c r="N520" s="757">
        <v>1</v>
      </c>
      <c r="O520" s="842">
        <v>0.5</v>
      </c>
      <c r="P520" s="758"/>
      <c r="Q520" s="775">
        <v>0</v>
      </c>
      <c r="R520" s="757"/>
      <c r="S520" s="775">
        <v>0</v>
      </c>
      <c r="T520" s="842"/>
      <c r="U520" s="798">
        <v>0</v>
      </c>
    </row>
    <row r="521" spans="1:21" ht="14.4" customHeight="1" x14ac:dyDescent="0.3">
      <c r="A521" s="756">
        <v>50</v>
      </c>
      <c r="B521" s="757" t="s">
        <v>1862</v>
      </c>
      <c r="C521" s="757" t="s">
        <v>1867</v>
      </c>
      <c r="D521" s="840" t="s">
        <v>3055</v>
      </c>
      <c r="E521" s="841" t="s">
        <v>1874</v>
      </c>
      <c r="F521" s="757" t="s">
        <v>1863</v>
      </c>
      <c r="G521" s="757" t="s">
        <v>1953</v>
      </c>
      <c r="H521" s="757" t="s">
        <v>566</v>
      </c>
      <c r="I521" s="757" t="s">
        <v>2331</v>
      </c>
      <c r="J521" s="757" t="s">
        <v>2332</v>
      </c>
      <c r="K521" s="757" t="s">
        <v>2333</v>
      </c>
      <c r="L521" s="758">
        <v>84.39</v>
      </c>
      <c r="M521" s="758">
        <v>506.34000000000003</v>
      </c>
      <c r="N521" s="757">
        <v>6</v>
      </c>
      <c r="O521" s="842">
        <v>1.5</v>
      </c>
      <c r="P521" s="758">
        <v>337.56</v>
      </c>
      <c r="Q521" s="775">
        <v>0.66666666666666663</v>
      </c>
      <c r="R521" s="757">
        <v>4</v>
      </c>
      <c r="S521" s="775">
        <v>0.66666666666666663</v>
      </c>
      <c r="T521" s="842">
        <v>1</v>
      </c>
      <c r="U521" s="798">
        <v>0.66666666666666663</v>
      </c>
    </row>
    <row r="522" spans="1:21" ht="14.4" customHeight="1" x14ac:dyDescent="0.3">
      <c r="A522" s="756">
        <v>50</v>
      </c>
      <c r="B522" s="757" t="s">
        <v>1862</v>
      </c>
      <c r="C522" s="757" t="s">
        <v>1867</v>
      </c>
      <c r="D522" s="840" t="s">
        <v>3055</v>
      </c>
      <c r="E522" s="841" t="s">
        <v>1874</v>
      </c>
      <c r="F522" s="757" t="s">
        <v>1863</v>
      </c>
      <c r="G522" s="757" t="s">
        <v>2135</v>
      </c>
      <c r="H522" s="757" t="s">
        <v>566</v>
      </c>
      <c r="I522" s="757" t="s">
        <v>2508</v>
      </c>
      <c r="J522" s="757" t="s">
        <v>828</v>
      </c>
      <c r="K522" s="757" t="s">
        <v>2509</v>
      </c>
      <c r="L522" s="758">
        <v>164.01</v>
      </c>
      <c r="M522" s="758">
        <v>164.01</v>
      </c>
      <c r="N522" s="757">
        <v>1</v>
      </c>
      <c r="O522" s="842">
        <v>0.5</v>
      </c>
      <c r="P522" s="758">
        <v>164.01</v>
      </c>
      <c r="Q522" s="775">
        <v>1</v>
      </c>
      <c r="R522" s="757">
        <v>1</v>
      </c>
      <c r="S522" s="775">
        <v>1</v>
      </c>
      <c r="T522" s="842">
        <v>0.5</v>
      </c>
      <c r="U522" s="798">
        <v>1</v>
      </c>
    </row>
    <row r="523" spans="1:21" ht="14.4" customHeight="1" x14ac:dyDescent="0.3">
      <c r="A523" s="756">
        <v>50</v>
      </c>
      <c r="B523" s="757" t="s">
        <v>1862</v>
      </c>
      <c r="C523" s="757" t="s">
        <v>1867</v>
      </c>
      <c r="D523" s="840" t="s">
        <v>3055</v>
      </c>
      <c r="E523" s="841" t="s">
        <v>1874</v>
      </c>
      <c r="F523" s="757" t="s">
        <v>1863</v>
      </c>
      <c r="G523" s="757" t="s">
        <v>2135</v>
      </c>
      <c r="H523" s="757" t="s">
        <v>566</v>
      </c>
      <c r="I523" s="757" t="s">
        <v>2136</v>
      </c>
      <c r="J523" s="757" t="s">
        <v>828</v>
      </c>
      <c r="K523" s="757" t="s">
        <v>2137</v>
      </c>
      <c r="L523" s="758">
        <v>49.2</v>
      </c>
      <c r="M523" s="758">
        <v>49.2</v>
      </c>
      <c r="N523" s="757">
        <v>1</v>
      </c>
      <c r="O523" s="842">
        <v>0.5</v>
      </c>
      <c r="P523" s="758">
        <v>49.2</v>
      </c>
      <c r="Q523" s="775">
        <v>1</v>
      </c>
      <c r="R523" s="757">
        <v>1</v>
      </c>
      <c r="S523" s="775">
        <v>1</v>
      </c>
      <c r="T523" s="842">
        <v>0.5</v>
      </c>
      <c r="U523" s="798">
        <v>1</v>
      </c>
    </row>
    <row r="524" spans="1:21" ht="14.4" customHeight="1" x14ac:dyDescent="0.3">
      <c r="A524" s="756">
        <v>50</v>
      </c>
      <c r="B524" s="757" t="s">
        <v>1862</v>
      </c>
      <c r="C524" s="757" t="s">
        <v>1867</v>
      </c>
      <c r="D524" s="840" t="s">
        <v>3055</v>
      </c>
      <c r="E524" s="841" t="s">
        <v>1874</v>
      </c>
      <c r="F524" s="757" t="s">
        <v>1863</v>
      </c>
      <c r="G524" s="757" t="s">
        <v>1962</v>
      </c>
      <c r="H524" s="757" t="s">
        <v>566</v>
      </c>
      <c r="I524" s="757" t="s">
        <v>2510</v>
      </c>
      <c r="J524" s="757" t="s">
        <v>2511</v>
      </c>
      <c r="K524" s="757" t="s">
        <v>2512</v>
      </c>
      <c r="L524" s="758">
        <v>129.1</v>
      </c>
      <c r="M524" s="758">
        <v>129.1</v>
      </c>
      <c r="N524" s="757">
        <v>1</v>
      </c>
      <c r="O524" s="842">
        <v>0.5</v>
      </c>
      <c r="P524" s="758"/>
      <c r="Q524" s="775">
        <v>0</v>
      </c>
      <c r="R524" s="757"/>
      <c r="S524" s="775">
        <v>0</v>
      </c>
      <c r="T524" s="842"/>
      <c r="U524" s="798">
        <v>0</v>
      </c>
    </row>
    <row r="525" spans="1:21" ht="14.4" customHeight="1" x14ac:dyDescent="0.3">
      <c r="A525" s="756">
        <v>50</v>
      </c>
      <c r="B525" s="757" t="s">
        <v>1862</v>
      </c>
      <c r="C525" s="757" t="s">
        <v>1867</v>
      </c>
      <c r="D525" s="840" t="s">
        <v>3055</v>
      </c>
      <c r="E525" s="841" t="s">
        <v>1874</v>
      </c>
      <c r="F525" s="757" t="s">
        <v>1863</v>
      </c>
      <c r="G525" s="757" t="s">
        <v>1962</v>
      </c>
      <c r="H525" s="757" t="s">
        <v>566</v>
      </c>
      <c r="I525" s="757" t="s">
        <v>1963</v>
      </c>
      <c r="J525" s="757" t="s">
        <v>1964</v>
      </c>
      <c r="K525" s="757" t="s">
        <v>1965</v>
      </c>
      <c r="L525" s="758">
        <v>166.1</v>
      </c>
      <c r="M525" s="758">
        <v>664.4</v>
      </c>
      <c r="N525" s="757">
        <v>4</v>
      </c>
      <c r="O525" s="842">
        <v>0.5</v>
      </c>
      <c r="P525" s="758"/>
      <c r="Q525" s="775">
        <v>0</v>
      </c>
      <c r="R525" s="757"/>
      <c r="S525" s="775">
        <v>0</v>
      </c>
      <c r="T525" s="842"/>
      <c r="U525" s="798">
        <v>0</v>
      </c>
    </row>
    <row r="526" spans="1:21" ht="14.4" customHeight="1" x14ac:dyDescent="0.3">
      <c r="A526" s="756">
        <v>50</v>
      </c>
      <c r="B526" s="757" t="s">
        <v>1862</v>
      </c>
      <c r="C526" s="757" t="s">
        <v>1867</v>
      </c>
      <c r="D526" s="840" t="s">
        <v>3055</v>
      </c>
      <c r="E526" s="841" t="s">
        <v>1874</v>
      </c>
      <c r="F526" s="757" t="s">
        <v>1863</v>
      </c>
      <c r="G526" s="757" t="s">
        <v>2023</v>
      </c>
      <c r="H526" s="757" t="s">
        <v>566</v>
      </c>
      <c r="I526" s="757" t="s">
        <v>2513</v>
      </c>
      <c r="J526" s="757" t="s">
        <v>2025</v>
      </c>
      <c r="K526" s="757" t="s">
        <v>2514</v>
      </c>
      <c r="L526" s="758">
        <v>839.55</v>
      </c>
      <c r="M526" s="758">
        <v>1679.1</v>
      </c>
      <c r="N526" s="757">
        <v>2</v>
      </c>
      <c r="O526" s="842">
        <v>1</v>
      </c>
      <c r="P526" s="758">
        <v>1679.1</v>
      </c>
      <c r="Q526" s="775">
        <v>1</v>
      </c>
      <c r="R526" s="757">
        <v>2</v>
      </c>
      <c r="S526" s="775">
        <v>1</v>
      </c>
      <c r="T526" s="842">
        <v>1</v>
      </c>
      <c r="U526" s="798">
        <v>1</v>
      </c>
    </row>
    <row r="527" spans="1:21" ht="14.4" customHeight="1" x14ac:dyDescent="0.3">
      <c r="A527" s="756">
        <v>50</v>
      </c>
      <c r="B527" s="757" t="s">
        <v>1862</v>
      </c>
      <c r="C527" s="757" t="s">
        <v>1867</v>
      </c>
      <c r="D527" s="840" t="s">
        <v>3055</v>
      </c>
      <c r="E527" s="841" t="s">
        <v>1874</v>
      </c>
      <c r="F527" s="757" t="s">
        <v>1863</v>
      </c>
      <c r="G527" s="757" t="s">
        <v>2027</v>
      </c>
      <c r="H527" s="757" t="s">
        <v>595</v>
      </c>
      <c r="I527" s="757" t="s">
        <v>1592</v>
      </c>
      <c r="J527" s="757" t="s">
        <v>673</v>
      </c>
      <c r="K527" s="757" t="s">
        <v>1593</v>
      </c>
      <c r="L527" s="758">
        <v>29.27</v>
      </c>
      <c r="M527" s="758">
        <v>58.54</v>
      </c>
      <c r="N527" s="757">
        <v>2</v>
      </c>
      <c r="O527" s="842">
        <v>0.5</v>
      </c>
      <c r="P527" s="758"/>
      <c r="Q527" s="775">
        <v>0</v>
      </c>
      <c r="R527" s="757"/>
      <c r="S527" s="775">
        <v>0</v>
      </c>
      <c r="T527" s="842"/>
      <c r="U527" s="798">
        <v>0</v>
      </c>
    </row>
    <row r="528" spans="1:21" ht="14.4" customHeight="1" x14ac:dyDescent="0.3">
      <c r="A528" s="756">
        <v>50</v>
      </c>
      <c r="B528" s="757" t="s">
        <v>1862</v>
      </c>
      <c r="C528" s="757" t="s">
        <v>1867</v>
      </c>
      <c r="D528" s="840" t="s">
        <v>3055</v>
      </c>
      <c r="E528" s="841" t="s">
        <v>1874</v>
      </c>
      <c r="F528" s="757" t="s">
        <v>1863</v>
      </c>
      <c r="G528" s="757" t="s">
        <v>2027</v>
      </c>
      <c r="H528" s="757" t="s">
        <v>595</v>
      </c>
      <c r="I528" s="757" t="s">
        <v>2515</v>
      </c>
      <c r="J528" s="757" t="s">
        <v>2516</v>
      </c>
      <c r="K528" s="757" t="s">
        <v>2007</v>
      </c>
      <c r="L528" s="758">
        <v>117.03</v>
      </c>
      <c r="M528" s="758">
        <v>117.03</v>
      </c>
      <c r="N528" s="757">
        <v>1</v>
      </c>
      <c r="O528" s="842">
        <v>0.5</v>
      </c>
      <c r="P528" s="758"/>
      <c r="Q528" s="775">
        <v>0</v>
      </c>
      <c r="R528" s="757"/>
      <c r="S528" s="775">
        <v>0</v>
      </c>
      <c r="T528" s="842"/>
      <c r="U528" s="798">
        <v>0</v>
      </c>
    </row>
    <row r="529" spans="1:21" ht="14.4" customHeight="1" x14ac:dyDescent="0.3">
      <c r="A529" s="756">
        <v>50</v>
      </c>
      <c r="B529" s="757" t="s">
        <v>1862</v>
      </c>
      <c r="C529" s="757" t="s">
        <v>1867</v>
      </c>
      <c r="D529" s="840" t="s">
        <v>3055</v>
      </c>
      <c r="E529" s="841" t="s">
        <v>1874</v>
      </c>
      <c r="F529" s="757" t="s">
        <v>1863</v>
      </c>
      <c r="G529" s="757" t="s">
        <v>2517</v>
      </c>
      <c r="H529" s="757" t="s">
        <v>566</v>
      </c>
      <c r="I529" s="757" t="s">
        <v>2518</v>
      </c>
      <c r="J529" s="757" t="s">
        <v>2519</v>
      </c>
      <c r="K529" s="757" t="s">
        <v>2520</v>
      </c>
      <c r="L529" s="758">
        <v>49.38</v>
      </c>
      <c r="M529" s="758">
        <v>98.76</v>
      </c>
      <c r="N529" s="757">
        <v>2</v>
      </c>
      <c r="O529" s="842">
        <v>1</v>
      </c>
      <c r="P529" s="758"/>
      <c r="Q529" s="775">
        <v>0</v>
      </c>
      <c r="R529" s="757"/>
      <c r="S529" s="775">
        <v>0</v>
      </c>
      <c r="T529" s="842"/>
      <c r="U529" s="798">
        <v>0</v>
      </c>
    </row>
    <row r="530" spans="1:21" ht="14.4" customHeight="1" x14ac:dyDescent="0.3">
      <c r="A530" s="756">
        <v>50</v>
      </c>
      <c r="B530" s="757" t="s">
        <v>1862</v>
      </c>
      <c r="C530" s="757" t="s">
        <v>1867</v>
      </c>
      <c r="D530" s="840" t="s">
        <v>3055</v>
      </c>
      <c r="E530" s="841" t="s">
        <v>1874</v>
      </c>
      <c r="F530" s="757" t="s">
        <v>1863</v>
      </c>
      <c r="G530" s="757" t="s">
        <v>2517</v>
      </c>
      <c r="H530" s="757" t="s">
        <v>566</v>
      </c>
      <c r="I530" s="757" t="s">
        <v>2521</v>
      </c>
      <c r="J530" s="757" t="s">
        <v>2519</v>
      </c>
      <c r="K530" s="757" t="s">
        <v>2522</v>
      </c>
      <c r="L530" s="758">
        <v>98.75</v>
      </c>
      <c r="M530" s="758">
        <v>197.5</v>
      </c>
      <c r="N530" s="757">
        <v>2</v>
      </c>
      <c r="O530" s="842">
        <v>1</v>
      </c>
      <c r="P530" s="758">
        <v>197.5</v>
      </c>
      <c r="Q530" s="775">
        <v>1</v>
      </c>
      <c r="R530" s="757">
        <v>2</v>
      </c>
      <c r="S530" s="775">
        <v>1</v>
      </c>
      <c r="T530" s="842">
        <v>1</v>
      </c>
      <c r="U530" s="798">
        <v>1</v>
      </c>
    </row>
    <row r="531" spans="1:21" ht="14.4" customHeight="1" x14ac:dyDescent="0.3">
      <c r="A531" s="756">
        <v>50</v>
      </c>
      <c r="B531" s="757" t="s">
        <v>1862</v>
      </c>
      <c r="C531" s="757" t="s">
        <v>1867</v>
      </c>
      <c r="D531" s="840" t="s">
        <v>3055</v>
      </c>
      <c r="E531" s="841" t="s">
        <v>1874</v>
      </c>
      <c r="F531" s="757" t="s">
        <v>1863</v>
      </c>
      <c r="G531" s="757" t="s">
        <v>2523</v>
      </c>
      <c r="H531" s="757" t="s">
        <v>566</v>
      </c>
      <c r="I531" s="757" t="s">
        <v>2524</v>
      </c>
      <c r="J531" s="757" t="s">
        <v>2525</v>
      </c>
      <c r="K531" s="757" t="s">
        <v>2526</v>
      </c>
      <c r="L531" s="758">
        <v>0</v>
      </c>
      <c r="M531" s="758">
        <v>0</v>
      </c>
      <c r="N531" s="757">
        <v>1</v>
      </c>
      <c r="O531" s="842">
        <v>1</v>
      </c>
      <c r="P531" s="758"/>
      <c r="Q531" s="775"/>
      <c r="R531" s="757"/>
      <c r="S531" s="775">
        <v>0</v>
      </c>
      <c r="T531" s="842"/>
      <c r="U531" s="798">
        <v>0</v>
      </c>
    </row>
    <row r="532" spans="1:21" ht="14.4" customHeight="1" x14ac:dyDescent="0.3">
      <c r="A532" s="756">
        <v>50</v>
      </c>
      <c r="B532" s="757" t="s">
        <v>1862</v>
      </c>
      <c r="C532" s="757" t="s">
        <v>1867</v>
      </c>
      <c r="D532" s="840" t="s">
        <v>3055</v>
      </c>
      <c r="E532" s="841" t="s">
        <v>1874</v>
      </c>
      <c r="F532" s="757" t="s">
        <v>1863</v>
      </c>
      <c r="G532" s="757" t="s">
        <v>2145</v>
      </c>
      <c r="H532" s="757" t="s">
        <v>566</v>
      </c>
      <c r="I532" s="757" t="s">
        <v>2146</v>
      </c>
      <c r="J532" s="757" t="s">
        <v>685</v>
      </c>
      <c r="K532" s="757" t="s">
        <v>2147</v>
      </c>
      <c r="L532" s="758">
        <v>156.19</v>
      </c>
      <c r="M532" s="758">
        <v>937.14</v>
      </c>
      <c r="N532" s="757">
        <v>6</v>
      </c>
      <c r="O532" s="842">
        <v>1</v>
      </c>
      <c r="P532" s="758"/>
      <c r="Q532" s="775">
        <v>0</v>
      </c>
      <c r="R532" s="757"/>
      <c r="S532" s="775">
        <v>0</v>
      </c>
      <c r="T532" s="842"/>
      <c r="U532" s="798">
        <v>0</v>
      </c>
    </row>
    <row r="533" spans="1:21" ht="14.4" customHeight="1" x14ac:dyDescent="0.3">
      <c r="A533" s="756">
        <v>50</v>
      </c>
      <c r="B533" s="757" t="s">
        <v>1862</v>
      </c>
      <c r="C533" s="757" t="s">
        <v>1867</v>
      </c>
      <c r="D533" s="840" t="s">
        <v>3055</v>
      </c>
      <c r="E533" s="841" t="s">
        <v>1874</v>
      </c>
      <c r="F533" s="757" t="s">
        <v>1863</v>
      </c>
      <c r="G533" s="757" t="s">
        <v>1895</v>
      </c>
      <c r="H533" s="757" t="s">
        <v>566</v>
      </c>
      <c r="I533" s="757" t="s">
        <v>1976</v>
      </c>
      <c r="J533" s="757" t="s">
        <v>795</v>
      </c>
      <c r="K533" s="757" t="s">
        <v>1977</v>
      </c>
      <c r="L533" s="758">
        <v>29.31</v>
      </c>
      <c r="M533" s="758">
        <v>58.62</v>
      </c>
      <c r="N533" s="757">
        <v>2</v>
      </c>
      <c r="O533" s="842">
        <v>1</v>
      </c>
      <c r="P533" s="758">
        <v>58.62</v>
      </c>
      <c r="Q533" s="775">
        <v>1</v>
      </c>
      <c r="R533" s="757">
        <v>2</v>
      </c>
      <c r="S533" s="775">
        <v>1</v>
      </c>
      <c r="T533" s="842">
        <v>1</v>
      </c>
      <c r="U533" s="798">
        <v>1</v>
      </c>
    </row>
    <row r="534" spans="1:21" ht="14.4" customHeight="1" x14ac:dyDescent="0.3">
      <c r="A534" s="756">
        <v>50</v>
      </c>
      <c r="B534" s="757" t="s">
        <v>1862</v>
      </c>
      <c r="C534" s="757" t="s">
        <v>1867</v>
      </c>
      <c r="D534" s="840" t="s">
        <v>3055</v>
      </c>
      <c r="E534" s="841" t="s">
        <v>1874</v>
      </c>
      <c r="F534" s="757" t="s">
        <v>1863</v>
      </c>
      <c r="G534" s="757" t="s">
        <v>1895</v>
      </c>
      <c r="H534" s="757" t="s">
        <v>566</v>
      </c>
      <c r="I534" s="757" t="s">
        <v>2030</v>
      </c>
      <c r="J534" s="757" t="s">
        <v>795</v>
      </c>
      <c r="K534" s="757" t="s">
        <v>2031</v>
      </c>
      <c r="L534" s="758">
        <v>58.63</v>
      </c>
      <c r="M534" s="758">
        <v>410.41</v>
      </c>
      <c r="N534" s="757">
        <v>7</v>
      </c>
      <c r="O534" s="842">
        <v>6.5</v>
      </c>
      <c r="P534" s="758">
        <v>117.26</v>
      </c>
      <c r="Q534" s="775">
        <v>0.2857142857142857</v>
      </c>
      <c r="R534" s="757">
        <v>2</v>
      </c>
      <c r="S534" s="775">
        <v>0.2857142857142857</v>
      </c>
      <c r="T534" s="842">
        <v>1.5</v>
      </c>
      <c r="U534" s="798">
        <v>0.23076923076923078</v>
      </c>
    </row>
    <row r="535" spans="1:21" ht="14.4" customHeight="1" x14ac:dyDescent="0.3">
      <c r="A535" s="756">
        <v>50</v>
      </c>
      <c r="B535" s="757" t="s">
        <v>1862</v>
      </c>
      <c r="C535" s="757" t="s">
        <v>1867</v>
      </c>
      <c r="D535" s="840" t="s">
        <v>3055</v>
      </c>
      <c r="E535" s="841" t="s">
        <v>1874</v>
      </c>
      <c r="F535" s="757" t="s">
        <v>1863</v>
      </c>
      <c r="G535" s="757" t="s">
        <v>1895</v>
      </c>
      <c r="H535" s="757" t="s">
        <v>566</v>
      </c>
      <c r="I535" s="757" t="s">
        <v>1978</v>
      </c>
      <c r="J535" s="757" t="s">
        <v>1897</v>
      </c>
      <c r="K535" s="757" t="s">
        <v>1946</v>
      </c>
      <c r="L535" s="758">
        <v>58.62</v>
      </c>
      <c r="M535" s="758">
        <v>586.19999999999993</v>
      </c>
      <c r="N535" s="757">
        <v>10</v>
      </c>
      <c r="O535" s="842">
        <v>8.5</v>
      </c>
      <c r="P535" s="758">
        <v>234.48</v>
      </c>
      <c r="Q535" s="775">
        <v>0.4</v>
      </c>
      <c r="R535" s="757">
        <v>4</v>
      </c>
      <c r="S535" s="775">
        <v>0.4</v>
      </c>
      <c r="T535" s="842">
        <v>3</v>
      </c>
      <c r="U535" s="798">
        <v>0.35294117647058826</v>
      </c>
    </row>
    <row r="536" spans="1:21" ht="14.4" customHeight="1" x14ac:dyDescent="0.3">
      <c r="A536" s="756">
        <v>50</v>
      </c>
      <c r="B536" s="757" t="s">
        <v>1862</v>
      </c>
      <c r="C536" s="757" t="s">
        <v>1867</v>
      </c>
      <c r="D536" s="840" t="s">
        <v>3055</v>
      </c>
      <c r="E536" s="841" t="s">
        <v>1874</v>
      </c>
      <c r="F536" s="757" t="s">
        <v>1863</v>
      </c>
      <c r="G536" s="757" t="s">
        <v>2348</v>
      </c>
      <c r="H536" s="757" t="s">
        <v>595</v>
      </c>
      <c r="I536" s="757" t="s">
        <v>2527</v>
      </c>
      <c r="J536" s="757" t="s">
        <v>1769</v>
      </c>
      <c r="K536" s="757" t="s">
        <v>2528</v>
      </c>
      <c r="L536" s="758">
        <v>207.45</v>
      </c>
      <c r="M536" s="758">
        <v>207.45</v>
      </c>
      <c r="N536" s="757">
        <v>1</v>
      </c>
      <c r="O536" s="842">
        <v>0.5</v>
      </c>
      <c r="P536" s="758">
        <v>207.45</v>
      </c>
      <c r="Q536" s="775">
        <v>1</v>
      </c>
      <c r="R536" s="757">
        <v>1</v>
      </c>
      <c r="S536" s="775">
        <v>1</v>
      </c>
      <c r="T536" s="842">
        <v>0.5</v>
      </c>
      <c r="U536" s="798">
        <v>1</v>
      </c>
    </row>
    <row r="537" spans="1:21" ht="14.4" customHeight="1" x14ac:dyDescent="0.3">
      <c r="A537" s="756">
        <v>50</v>
      </c>
      <c r="B537" s="757" t="s">
        <v>1862</v>
      </c>
      <c r="C537" s="757" t="s">
        <v>1867</v>
      </c>
      <c r="D537" s="840" t="s">
        <v>3055</v>
      </c>
      <c r="E537" s="841" t="s">
        <v>1874</v>
      </c>
      <c r="F537" s="757" t="s">
        <v>1863</v>
      </c>
      <c r="G537" s="757" t="s">
        <v>2170</v>
      </c>
      <c r="H537" s="757" t="s">
        <v>595</v>
      </c>
      <c r="I537" s="757" t="s">
        <v>1794</v>
      </c>
      <c r="J537" s="757" t="s">
        <v>1268</v>
      </c>
      <c r="K537" s="757" t="s">
        <v>1795</v>
      </c>
      <c r="L537" s="758">
        <v>79.03</v>
      </c>
      <c r="M537" s="758">
        <v>79.03</v>
      </c>
      <c r="N537" s="757">
        <v>1</v>
      </c>
      <c r="O537" s="842">
        <v>0.5</v>
      </c>
      <c r="P537" s="758"/>
      <c r="Q537" s="775">
        <v>0</v>
      </c>
      <c r="R537" s="757"/>
      <c r="S537" s="775">
        <v>0</v>
      </c>
      <c r="T537" s="842"/>
      <c r="U537" s="798">
        <v>0</v>
      </c>
    </row>
    <row r="538" spans="1:21" ht="14.4" customHeight="1" x14ac:dyDescent="0.3">
      <c r="A538" s="756">
        <v>50</v>
      </c>
      <c r="B538" s="757" t="s">
        <v>1862</v>
      </c>
      <c r="C538" s="757" t="s">
        <v>1867</v>
      </c>
      <c r="D538" s="840" t="s">
        <v>3055</v>
      </c>
      <c r="E538" s="841" t="s">
        <v>1874</v>
      </c>
      <c r="F538" s="757" t="s">
        <v>1863</v>
      </c>
      <c r="G538" s="757" t="s">
        <v>2529</v>
      </c>
      <c r="H538" s="757" t="s">
        <v>595</v>
      </c>
      <c r="I538" s="757" t="s">
        <v>2530</v>
      </c>
      <c r="J538" s="757" t="s">
        <v>2531</v>
      </c>
      <c r="K538" s="757" t="s">
        <v>2532</v>
      </c>
      <c r="L538" s="758">
        <v>140.18</v>
      </c>
      <c r="M538" s="758">
        <v>280.36</v>
      </c>
      <c r="N538" s="757">
        <v>2</v>
      </c>
      <c r="O538" s="842">
        <v>0.5</v>
      </c>
      <c r="P538" s="758">
        <v>280.36</v>
      </c>
      <c r="Q538" s="775">
        <v>1</v>
      </c>
      <c r="R538" s="757">
        <v>2</v>
      </c>
      <c r="S538" s="775">
        <v>1</v>
      </c>
      <c r="T538" s="842">
        <v>0.5</v>
      </c>
      <c r="U538" s="798">
        <v>1</v>
      </c>
    </row>
    <row r="539" spans="1:21" ht="14.4" customHeight="1" x14ac:dyDescent="0.3">
      <c r="A539" s="756">
        <v>50</v>
      </c>
      <c r="B539" s="757" t="s">
        <v>1862</v>
      </c>
      <c r="C539" s="757" t="s">
        <v>1867</v>
      </c>
      <c r="D539" s="840" t="s">
        <v>3055</v>
      </c>
      <c r="E539" s="841" t="s">
        <v>1874</v>
      </c>
      <c r="F539" s="757" t="s">
        <v>1863</v>
      </c>
      <c r="G539" s="757" t="s">
        <v>2529</v>
      </c>
      <c r="H539" s="757" t="s">
        <v>595</v>
      </c>
      <c r="I539" s="757" t="s">
        <v>2533</v>
      </c>
      <c r="J539" s="757" t="s">
        <v>2534</v>
      </c>
      <c r="K539" s="757" t="s">
        <v>2535</v>
      </c>
      <c r="L539" s="758">
        <v>280.38</v>
      </c>
      <c r="M539" s="758">
        <v>280.38</v>
      </c>
      <c r="N539" s="757">
        <v>1</v>
      </c>
      <c r="O539" s="842">
        <v>0.5</v>
      </c>
      <c r="P539" s="758"/>
      <c r="Q539" s="775">
        <v>0</v>
      </c>
      <c r="R539" s="757"/>
      <c r="S539" s="775">
        <v>0</v>
      </c>
      <c r="T539" s="842"/>
      <c r="U539" s="798">
        <v>0</v>
      </c>
    </row>
    <row r="540" spans="1:21" ht="14.4" customHeight="1" x14ac:dyDescent="0.3">
      <c r="A540" s="756">
        <v>50</v>
      </c>
      <c r="B540" s="757" t="s">
        <v>1862</v>
      </c>
      <c r="C540" s="757" t="s">
        <v>1867</v>
      </c>
      <c r="D540" s="840" t="s">
        <v>3055</v>
      </c>
      <c r="E540" s="841" t="s">
        <v>1874</v>
      </c>
      <c r="F540" s="757" t="s">
        <v>1863</v>
      </c>
      <c r="G540" s="757" t="s">
        <v>1905</v>
      </c>
      <c r="H540" s="757" t="s">
        <v>566</v>
      </c>
      <c r="I540" s="757" t="s">
        <v>2032</v>
      </c>
      <c r="J540" s="757" t="s">
        <v>1907</v>
      </c>
      <c r="K540" s="757" t="s">
        <v>2033</v>
      </c>
      <c r="L540" s="758">
        <v>38.04</v>
      </c>
      <c r="M540" s="758">
        <v>38.04</v>
      </c>
      <c r="N540" s="757">
        <v>1</v>
      </c>
      <c r="O540" s="842">
        <v>0.5</v>
      </c>
      <c r="P540" s="758">
        <v>38.04</v>
      </c>
      <c r="Q540" s="775">
        <v>1</v>
      </c>
      <c r="R540" s="757">
        <v>1</v>
      </c>
      <c r="S540" s="775">
        <v>1</v>
      </c>
      <c r="T540" s="842">
        <v>0.5</v>
      </c>
      <c r="U540" s="798">
        <v>1</v>
      </c>
    </row>
    <row r="541" spans="1:21" ht="14.4" customHeight="1" x14ac:dyDescent="0.3">
      <c r="A541" s="756">
        <v>50</v>
      </c>
      <c r="B541" s="757" t="s">
        <v>1862</v>
      </c>
      <c r="C541" s="757" t="s">
        <v>1867</v>
      </c>
      <c r="D541" s="840" t="s">
        <v>3055</v>
      </c>
      <c r="E541" s="841" t="s">
        <v>1874</v>
      </c>
      <c r="F541" s="757" t="s">
        <v>1863</v>
      </c>
      <c r="G541" s="757" t="s">
        <v>1905</v>
      </c>
      <c r="H541" s="757" t="s">
        <v>566</v>
      </c>
      <c r="I541" s="757" t="s">
        <v>1906</v>
      </c>
      <c r="J541" s="757" t="s">
        <v>1907</v>
      </c>
      <c r="K541" s="757" t="s">
        <v>1908</v>
      </c>
      <c r="L541" s="758">
        <v>35.11</v>
      </c>
      <c r="M541" s="758">
        <v>70.22</v>
      </c>
      <c r="N541" s="757">
        <v>2</v>
      </c>
      <c r="O541" s="842">
        <v>1</v>
      </c>
      <c r="P541" s="758"/>
      <c r="Q541" s="775">
        <v>0</v>
      </c>
      <c r="R541" s="757"/>
      <c r="S541" s="775">
        <v>0</v>
      </c>
      <c r="T541" s="842"/>
      <c r="U541" s="798">
        <v>0</v>
      </c>
    </row>
    <row r="542" spans="1:21" ht="14.4" customHeight="1" x14ac:dyDescent="0.3">
      <c r="A542" s="756">
        <v>50</v>
      </c>
      <c r="B542" s="757" t="s">
        <v>1862</v>
      </c>
      <c r="C542" s="757" t="s">
        <v>1867</v>
      </c>
      <c r="D542" s="840" t="s">
        <v>3055</v>
      </c>
      <c r="E542" s="841" t="s">
        <v>1874</v>
      </c>
      <c r="F542" s="757" t="s">
        <v>1863</v>
      </c>
      <c r="G542" s="757" t="s">
        <v>1905</v>
      </c>
      <c r="H542" s="757" t="s">
        <v>566</v>
      </c>
      <c r="I542" s="757" t="s">
        <v>2036</v>
      </c>
      <c r="J542" s="757" t="s">
        <v>1907</v>
      </c>
      <c r="K542" s="757" t="s">
        <v>2037</v>
      </c>
      <c r="L542" s="758">
        <v>58.52</v>
      </c>
      <c r="M542" s="758">
        <v>58.52</v>
      </c>
      <c r="N542" s="757">
        <v>1</v>
      </c>
      <c r="O542" s="842">
        <v>1</v>
      </c>
      <c r="P542" s="758">
        <v>58.52</v>
      </c>
      <c r="Q542" s="775">
        <v>1</v>
      </c>
      <c r="R542" s="757">
        <v>1</v>
      </c>
      <c r="S542" s="775">
        <v>1</v>
      </c>
      <c r="T542" s="842">
        <v>1</v>
      </c>
      <c r="U542" s="798">
        <v>1</v>
      </c>
    </row>
    <row r="543" spans="1:21" ht="14.4" customHeight="1" x14ac:dyDescent="0.3">
      <c r="A543" s="756">
        <v>50</v>
      </c>
      <c r="B543" s="757" t="s">
        <v>1862</v>
      </c>
      <c r="C543" s="757" t="s">
        <v>1867</v>
      </c>
      <c r="D543" s="840" t="s">
        <v>3055</v>
      </c>
      <c r="E543" s="841" t="s">
        <v>1874</v>
      </c>
      <c r="F543" s="757" t="s">
        <v>1863</v>
      </c>
      <c r="G543" s="757" t="s">
        <v>1905</v>
      </c>
      <c r="H543" s="757" t="s">
        <v>566</v>
      </c>
      <c r="I543" s="757" t="s">
        <v>2536</v>
      </c>
      <c r="J543" s="757" t="s">
        <v>1907</v>
      </c>
      <c r="K543" s="757" t="s">
        <v>2537</v>
      </c>
      <c r="L543" s="758">
        <v>234.07</v>
      </c>
      <c r="M543" s="758">
        <v>468.14</v>
      </c>
      <c r="N543" s="757">
        <v>2</v>
      </c>
      <c r="O543" s="842">
        <v>0.5</v>
      </c>
      <c r="P543" s="758"/>
      <c r="Q543" s="775">
        <v>0</v>
      </c>
      <c r="R543" s="757"/>
      <c r="S543" s="775">
        <v>0</v>
      </c>
      <c r="T543" s="842"/>
      <c r="U543" s="798">
        <v>0</v>
      </c>
    </row>
    <row r="544" spans="1:21" ht="14.4" customHeight="1" x14ac:dyDescent="0.3">
      <c r="A544" s="756">
        <v>50</v>
      </c>
      <c r="B544" s="757" t="s">
        <v>1862</v>
      </c>
      <c r="C544" s="757" t="s">
        <v>1867</v>
      </c>
      <c r="D544" s="840" t="s">
        <v>3055</v>
      </c>
      <c r="E544" s="841" t="s">
        <v>1874</v>
      </c>
      <c r="F544" s="757" t="s">
        <v>1863</v>
      </c>
      <c r="G544" s="757" t="s">
        <v>2538</v>
      </c>
      <c r="H544" s="757" t="s">
        <v>566</v>
      </c>
      <c r="I544" s="757" t="s">
        <v>2539</v>
      </c>
      <c r="J544" s="757" t="s">
        <v>2540</v>
      </c>
      <c r="K544" s="757" t="s">
        <v>2541</v>
      </c>
      <c r="L544" s="758">
        <v>34.19</v>
      </c>
      <c r="M544" s="758">
        <v>68.38</v>
      </c>
      <c r="N544" s="757">
        <v>2</v>
      </c>
      <c r="O544" s="842">
        <v>1</v>
      </c>
      <c r="P544" s="758">
        <v>68.38</v>
      </c>
      <c r="Q544" s="775">
        <v>1</v>
      </c>
      <c r="R544" s="757">
        <v>2</v>
      </c>
      <c r="S544" s="775">
        <v>1</v>
      </c>
      <c r="T544" s="842">
        <v>1</v>
      </c>
      <c r="U544" s="798">
        <v>1</v>
      </c>
    </row>
    <row r="545" spans="1:21" ht="14.4" customHeight="1" x14ac:dyDescent="0.3">
      <c r="A545" s="756">
        <v>50</v>
      </c>
      <c r="B545" s="757" t="s">
        <v>1862</v>
      </c>
      <c r="C545" s="757" t="s">
        <v>1867</v>
      </c>
      <c r="D545" s="840" t="s">
        <v>3055</v>
      </c>
      <c r="E545" s="841" t="s">
        <v>1874</v>
      </c>
      <c r="F545" s="757" t="s">
        <v>1863</v>
      </c>
      <c r="G545" s="757" t="s">
        <v>2542</v>
      </c>
      <c r="H545" s="757" t="s">
        <v>566</v>
      </c>
      <c r="I545" s="757" t="s">
        <v>2543</v>
      </c>
      <c r="J545" s="757" t="s">
        <v>2544</v>
      </c>
      <c r="K545" s="757" t="s">
        <v>2545</v>
      </c>
      <c r="L545" s="758">
        <v>69.59</v>
      </c>
      <c r="M545" s="758">
        <v>139.18</v>
      </c>
      <c r="N545" s="757">
        <v>2</v>
      </c>
      <c r="O545" s="842">
        <v>1</v>
      </c>
      <c r="P545" s="758">
        <v>139.18</v>
      </c>
      <c r="Q545" s="775">
        <v>1</v>
      </c>
      <c r="R545" s="757">
        <v>2</v>
      </c>
      <c r="S545" s="775">
        <v>1</v>
      </c>
      <c r="T545" s="842">
        <v>1</v>
      </c>
      <c r="U545" s="798">
        <v>1</v>
      </c>
    </row>
    <row r="546" spans="1:21" ht="14.4" customHeight="1" x14ac:dyDescent="0.3">
      <c r="A546" s="756">
        <v>50</v>
      </c>
      <c r="B546" s="757" t="s">
        <v>1862</v>
      </c>
      <c r="C546" s="757" t="s">
        <v>1867</v>
      </c>
      <c r="D546" s="840" t="s">
        <v>3055</v>
      </c>
      <c r="E546" s="841" t="s">
        <v>1874</v>
      </c>
      <c r="F546" s="757" t="s">
        <v>1863</v>
      </c>
      <c r="G546" s="757" t="s">
        <v>1911</v>
      </c>
      <c r="H546" s="757" t="s">
        <v>595</v>
      </c>
      <c r="I546" s="757" t="s">
        <v>1563</v>
      </c>
      <c r="J546" s="757" t="s">
        <v>774</v>
      </c>
      <c r="K546" s="757" t="s">
        <v>1564</v>
      </c>
      <c r="L546" s="758">
        <v>923.74</v>
      </c>
      <c r="M546" s="758">
        <v>1847.48</v>
      </c>
      <c r="N546" s="757">
        <v>2</v>
      </c>
      <c r="O546" s="842">
        <v>2</v>
      </c>
      <c r="P546" s="758">
        <v>923.74</v>
      </c>
      <c r="Q546" s="775">
        <v>0.5</v>
      </c>
      <c r="R546" s="757">
        <v>1</v>
      </c>
      <c r="S546" s="775">
        <v>0.5</v>
      </c>
      <c r="T546" s="842">
        <v>1</v>
      </c>
      <c r="U546" s="798">
        <v>0.5</v>
      </c>
    </row>
    <row r="547" spans="1:21" ht="14.4" customHeight="1" x14ac:dyDescent="0.3">
      <c r="A547" s="756">
        <v>50</v>
      </c>
      <c r="B547" s="757" t="s">
        <v>1862</v>
      </c>
      <c r="C547" s="757" t="s">
        <v>1867</v>
      </c>
      <c r="D547" s="840" t="s">
        <v>3055</v>
      </c>
      <c r="E547" s="841" t="s">
        <v>1874</v>
      </c>
      <c r="F547" s="757" t="s">
        <v>1863</v>
      </c>
      <c r="G547" s="757" t="s">
        <v>1911</v>
      </c>
      <c r="H547" s="757" t="s">
        <v>595</v>
      </c>
      <c r="I547" s="757" t="s">
        <v>1565</v>
      </c>
      <c r="J547" s="757" t="s">
        <v>780</v>
      </c>
      <c r="K547" s="757" t="s">
        <v>2371</v>
      </c>
      <c r="L547" s="758">
        <v>1847.49</v>
      </c>
      <c r="M547" s="758">
        <v>1847.49</v>
      </c>
      <c r="N547" s="757">
        <v>1</v>
      </c>
      <c r="O547" s="842">
        <v>1</v>
      </c>
      <c r="P547" s="758">
        <v>1847.49</v>
      </c>
      <c r="Q547" s="775">
        <v>1</v>
      </c>
      <c r="R547" s="757">
        <v>1</v>
      </c>
      <c r="S547" s="775">
        <v>1</v>
      </c>
      <c r="T547" s="842">
        <v>1</v>
      </c>
      <c r="U547" s="798">
        <v>1</v>
      </c>
    </row>
    <row r="548" spans="1:21" ht="14.4" customHeight="1" x14ac:dyDescent="0.3">
      <c r="A548" s="756">
        <v>50</v>
      </c>
      <c r="B548" s="757" t="s">
        <v>1862</v>
      </c>
      <c r="C548" s="757" t="s">
        <v>1867</v>
      </c>
      <c r="D548" s="840" t="s">
        <v>3055</v>
      </c>
      <c r="E548" s="841" t="s">
        <v>1874</v>
      </c>
      <c r="F548" s="757" t="s">
        <v>1863</v>
      </c>
      <c r="G548" s="757" t="s">
        <v>2546</v>
      </c>
      <c r="H548" s="757" t="s">
        <v>566</v>
      </c>
      <c r="I548" s="757" t="s">
        <v>2547</v>
      </c>
      <c r="J548" s="757" t="s">
        <v>2548</v>
      </c>
      <c r="K548" s="757" t="s">
        <v>2549</v>
      </c>
      <c r="L548" s="758">
        <v>24.22</v>
      </c>
      <c r="M548" s="758">
        <v>24.22</v>
      </c>
      <c r="N548" s="757">
        <v>1</v>
      </c>
      <c r="O548" s="842">
        <v>0.5</v>
      </c>
      <c r="P548" s="758">
        <v>24.22</v>
      </c>
      <c r="Q548" s="775">
        <v>1</v>
      </c>
      <c r="R548" s="757">
        <v>1</v>
      </c>
      <c r="S548" s="775">
        <v>1</v>
      </c>
      <c r="T548" s="842">
        <v>0.5</v>
      </c>
      <c r="U548" s="798">
        <v>1</v>
      </c>
    </row>
    <row r="549" spans="1:21" ht="14.4" customHeight="1" x14ac:dyDescent="0.3">
      <c r="A549" s="756">
        <v>50</v>
      </c>
      <c r="B549" s="757" t="s">
        <v>1862</v>
      </c>
      <c r="C549" s="757" t="s">
        <v>1867</v>
      </c>
      <c r="D549" s="840" t="s">
        <v>3055</v>
      </c>
      <c r="E549" s="841" t="s">
        <v>1874</v>
      </c>
      <c r="F549" s="757" t="s">
        <v>1863</v>
      </c>
      <c r="G549" s="757" t="s">
        <v>1913</v>
      </c>
      <c r="H549" s="757" t="s">
        <v>595</v>
      </c>
      <c r="I549" s="757" t="s">
        <v>2550</v>
      </c>
      <c r="J549" s="757" t="s">
        <v>1596</v>
      </c>
      <c r="K549" s="757" t="s">
        <v>2232</v>
      </c>
      <c r="L549" s="758">
        <v>61.44</v>
      </c>
      <c r="M549" s="758">
        <v>61.44</v>
      </c>
      <c r="N549" s="757">
        <v>1</v>
      </c>
      <c r="O549" s="842">
        <v>1</v>
      </c>
      <c r="P549" s="758"/>
      <c r="Q549" s="775">
        <v>0</v>
      </c>
      <c r="R549" s="757"/>
      <c r="S549" s="775">
        <v>0</v>
      </c>
      <c r="T549" s="842"/>
      <c r="U549" s="798">
        <v>0</v>
      </c>
    </row>
    <row r="550" spans="1:21" ht="14.4" customHeight="1" x14ac:dyDescent="0.3">
      <c r="A550" s="756">
        <v>50</v>
      </c>
      <c r="B550" s="757" t="s">
        <v>1862</v>
      </c>
      <c r="C550" s="757" t="s">
        <v>1867</v>
      </c>
      <c r="D550" s="840" t="s">
        <v>3055</v>
      </c>
      <c r="E550" s="841" t="s">
        <v>1874</v>
      </c>
      <c r="F550" s="757" t="s">
        <v>1863</v>
      </c>
      <c r="G550" s="757" t="s">
        <v>1913</v>
      </c>
      <c r="H550" s="757" t="s">
        <v>595</v>
      </c>
      <c r="I550" s="757" t="s">
        <v>2551</v>
      </c>
      <c r="J550" s="757" t="s">
        <v>1596</v>
      </c>
      <c r="K550" s="757" t="s">
        <v>2512</v>
      </c>
      <c r="L550" s="758">
        <v>122.87</v>
      </c>
      <c r="M550" s="758">
        <v>122.87</v>
      </c>
      <c r="N550" s="757">
        <v>1</v>
      </c>
      <c r="O550" s="842">
        <v>0.5</v>
      </c>
      <c r="P550" s="758">
        <v>122.87</v>
      </c>
      <c r="Q550" s="775">
        <v>1</v>
      </c>
      <c r="R550" s="757">
        <v>1</v>
      </c>
      <c r="S550" s="775">
        <v>1</v>
      </c>
      <c r="T550" s="842">
        <v>0.5</v>
      </c>
      <c r="U550" s="798">
        <v>1</v>
      </c>
    </row>
    <row r="551" spans="1:21" ht="14.4" customHeight="1" x14ac:dyDescent="0.3">
      <c r="A551" s="756">
        <v>50</v>
      </c>
      <c r="B551" s="757" t="s">
        <v>1862</v>
      </c>
      <c r="C551" s="757" t="s">
        <v>1867</v>
      </c>
      <c r="D551" s="840" t="s">
        <v>3055</v>
      </c>
      <c r="E551" s="841" t="s">
        <v>1874</v>
      </c>
      <c r="F551" s="757" t="s">
        <v>1863</v>
      </c>
      <c r="G551" s="757" t="s">
        <v>1913</v>
      </c>
      <c r="H551" s="757" t="s">
        <v>595</v>
      </c>
      <c r="I551" s="757" t="s">
        <v>2551</v>
      </c>
      <c r="J551" s="757" t="s">
        <v>1596</v>
      </c>
      <c r="K551" s="757" t="s">
        <v>2512</v>
      </c>
      <c r="L551" s="758">
        <v>103.64</v>
      </c>
      <c r="M551" s="758">
        <v>310.92</v>
      </c>
      <c r="N551" s="757">
        <v>3</v>
      </c>
      <c r="O551" s="842">
        <v>1.5</v>
      </c>
      <c r="P551" s="758">
        <v>310.92</v>
      </c>
      <c r="Q551" s="775">
        <v>1</v>
      </c>
      <c r="R551" s="757">
        <v>3</v>
      </c>
      <c r="S551" s="775">
        <v>1</v>
      </c>
      <c r="T551" s="842">
        <v>1.5</v>
      </c>
      <c r="U551" s="798">
        <v>1</v>
      </c>
    </row>
    <row r="552" spans="1:21" ht="14.4" customHeight="1" x14ac:dyDescent="0.3">
      <c r="A552" s="756">
        <v>50</v>
      </c>
      <c r="B552" s="757" t="s">
        <v>1862</v>
      </c>
      <c r="C552" s="757" t="s">
        <v>1867</v>
      </c>
      <c r="D552" s="840" t="s">
        <v>3055</v>
      </c>
      <c r="E552" s="841" t="s">
        <v>1874</v>
      </c>
      <c r="F552" s="757" t="s">
        <v>1863</v>
      </c>
      <c r="G552" s="757" t="s">
        <v>2552</v>
      </c>
      <c r="H552" s="757" t="s">
        <v>566</v>
      </c>
      <c r="I552" s="757" t="s">
        <v>2553</v>
      </c>
      <c r="J552" s="757" t="s">
        <v>2554</v>
      </c>
      <c r="K552" s="757" t="s">
        <v>1975</v>
      </c>
      <c r="L552" s="758">
        <v>88.1</v>
      </c>
      <c r="M552" s="758">
        <v>264.29999999999995</v>
      </c>
      <c r="N552" s="757">
        <v>3</v>
      </c>
      <c r="O552" s="842">
        <v>1</v>
      </c>
      <c r="P552" s="758">
        <v>264.29999999999995</v>
      </c>
      <c r="Q552" s="775">
        <v>1</v>
      </c>
      <c r="R552" s="757">
        <v>3</v>
      </c>
      <c r="S552" s="775">
        <v>1</v>
      </c>
      <c r="T552" s="842">
        <v>1</v>
      </c>
      <c r="U552" s="798">
        <v>1</v>
      </c>
    </row>
    <row r="553" spans="1:21" ht="14.4" customHeight="1" x14ac:dyDescent="0.3">
      <c r="A553" s="756">
        <v>50</v>
      </c>
      <c r="B553" s="757" t="s">
        <v>1862</v>
      </c>
      <c r="C553" s="757" t="s">
        <v>1867</v>
      </c>
      <c r="D553" s="840" t="s">
        <v>3055</v>
      </c>
      <c r="E553" s="841" t="s">
        <v>1874</v>
      </c>
      <c r="F553" s="757" t="s">
        <v>1863</v>
      </c>
      <c r="G553" s="757" t="s">
        <v>2206</v>
      </c>
      <c r="H553" s="757" t="s">
        <v>566</v>
      </c>
      <c r="I553" s="757" t="s">
        <v>2555</v>
      </c>
      <c r="J553" s="757" t="s">
        <v>797</v>
      </c>
      <c r="K553" s="757" t="s">
        <v>2556</v>
      </c>
      <c r="L553" s="758">
        <v>103.67</v>
      </c>
      <c r="M553" s="758">
        <v>103.67</v>
      </c>
      <c r="N553" s="757">
        <v>1</v>
      </c>
      <c r="O553" s="842">
        <v>1</v>
      </c>
      <c r="P553" s="758"/>
      <c r="Q553" s="775">
        <v>0</v>
      </c>
      <c r="R553" s="757"/>
      <c r="S553" s="775">
        <v>0</v>
      </c>
      <c r="T553" s="842"/>
      <c r="U553" s="798">
        <v>0</v>
      </c>
    </row>
    <row r="554" spans="1:21" ht="14.4" customHeight="1" x14ac:dyDescent="0.3">
      <c r="A554" s="756">
        <v>50</v>
      </c>
      <c r="B554" s="757" t="s">
        <v>1862</v>
      </c>
      <c r="C554" s="757" t="s">
        <v>1867</v>
      </c>
      <c r="D554" s="840" t="s">
        <v>3055</v>
      </c>
      <c r="E554" s="841" t="s">
        <v>1874</v>
      </c>
      <c r="F554" s="757" t="s">
        <v>1863</v>
      </c>
      <c r="G554" s="757" t="s">
        <v>1990</v>
      </c>
      <c r="H554" s="757" t="s">
        <v>595</v>
      </c>
      <c r="I554" s="757" t="s">
        <v>1513</v>
      </c>
      <c r="J554" s="757" t="s">
        <v>1509</v>
      </c>
      <c r="K554" s="757" t="s">
        <v>1514</v>
      </c>
      <c r="L554" s="758">
        <v>57.64</v>
      </c>
      <c r="M554" s="758">
        <v>57.64</v>
      </c>
      <c r="N554" s="757">
        <v>1</v>
      </c>
      <c r="O554" s="842">
        <v>1</v>
      </c>
      <c r="P554" s="758">
        <v>57.64</v>
      </c>
      <c r="Q554" s="775">
        <v>1</v>
      </c>
      <c r="R554" s="757">
        <v>1</v>
      </c>
      <c r="S554" s="775">
        <v>1</v>
      </c>
      <c r="T554" s="842">
        <v>1</v>
      </c>
      <c r="U554" s="798">
        <v>1</v>
      </c>
    </row>
    <row r="555" spans="1:21" ht="14.4" customHeight="1" x14ac:dyDescent="0.3">
      <c r="A555" s="756">
        <v>50</v>
      </c>
      <c r="B555" s="757" t="s">
        <v>1862</v>
      </c>
      <c r="C555" s="757" t="s">
        <v>1867</v>
      </c>
      <c r="D555" s="840" t="s">
        <v>3055</v>
      </c>
      <c r="E555" s="841" t="s">
        <v>1874</v>
      </c>
      <c r="F555" s="757" t="s">
        <v>1863</v>
      </c>
      <c r="G555" s="757" t="s">
        <v>2557</v>
      </c>
      <c r="H555" s="757" t="s">
        <v>566</v>
      </c>
      <c r="I555" s="757" t="s">
        <v>2558</v>
      </c>
      <c r="J555" s="757" t="s">
        <v>1345</v>
      </c>
      <c r="K555" s="757" t="s">
        <v>2559</v>
      </c>
      <c r="L555" s="758">
        <v>173.31</v>
      </c>
      <c r="M555" s="758">
        <v>346.62</v>
      </c>
      <c r="N555" s="757">
        <v>2</v>
      </c>
      <c r="O555" s="842">
        <v>0.5</v>
      </c>
      <c r="P555" s="758"/>
      <c r="Q555" s="775">
        <v>0</v>
      </c>
      <c r="R555" s="757"/>
      <c r="S555" s="775">
        <v>0</v>
      </c>
      <c r="T555" s="842"/>
      <c r="U555" s="798">
        <v>0</v>
      </c>
    </row>
    <row r="556" spans="1:21" ht="14.4" customHeight="1" x14ac:dyDescent="0.3">
      <c r="A556" s="756">
        <v>50</v>
      </c>
      <c r="B556" s="757" t="s">
        <v>1862</v>
      </c>
      <c r="C556" s="757" t="s">
        <v>1867</v>
      </c>
      <c r="D556" s="840" t="s">
        <v>3055</v>
      </c>
      <c r="E556" s="841" t="s">
        <v>1874</v>
      </c>
      <c r="F556" s="757" t="s">
        <v>1863</v>
      </c>
      <c r="G556" s="757" t="s">
        <v>1993</v>
      </c>
      <c r="H556" s="757" t="s">
        <v>595</v>
      </c>
      <c r="I556" s="757" t="s">
        <v>1994</v>
      </c>
      <c r="J556" s="757" t="s">
        <v>939</v>
      </c>
      <c r="K556" s="757" t="s">
        <v>1588</v>
      </c>
      <c r="L556" s="758">
        <v>48.27</v>
      </c>
      <c r="M556" s="758">
        <v>48.27</v>
      </c>
      <c r="N556" s="757">
        <v>1</v>
      </c>
      <c r="O556" s="842">
        <v>1</v>
      </c>
      <c r="P556" s="758"/>
      <c r="Q556" s="775">
        <v>0</v>
      </c>
      <c r="R556" s="757"/>
      <c r="S556" s="775">
        <v>0</v>
      </c>
      <c r="T556" s="842"/>
      <c r="U556" s="798">
        <v>0</v>
      </c>
    </row>
    <row r="557" spans="1:21" ht="14.4" customHeight="1" x14ac:dyDescent="0.3">
      <c r="A557" s="756">
        <v>50</v>
      </c>
      <c r="B557" s="757" t="s">
        <v>1862</v>
      </c>
      <c r="C557" s="757" t="s">
        <v>1867</v>
      </c>
      <c r="D557" s="840" t="s">
        <v>3055</v>
      </c>
      <c r="E557" s="841" t="s">
        <v>1874</v>
      </c>
      <c r="F557" s="757" t="s">
        <v>1863</v>
      </c>
      <c r="G557" s="757" t="s">
        <v>1993</v>
      </c>
      <c r="H557" s="757" t="s">
        <v>595</v>
      </c>
      <c r="I557" s="757" t="s">
        <v>1601</v>
      </c>
      <c r="J557" s="757" t="s">
        <v>939</v>
      </c>
      <c r="K557" s="757" t="s">
        <v>1602</v>
      </c>
      <c r="L557" s="758">
        <v>144.81</v>
      </c>
      <c r="M557" s="758">
        <v>434.43</v>
      </c>
      <c r="N557" s="757">
        <v>3</v>
      </c>
      <c r="O557" s="842">
        <v>2</v>
      </c>
      <c r="P557" s="758">
        <v>144.81</v>
      </c>
      <c r="Q557" s="775">
        <v>0.33333333333333331</v>
      </c>
      <c r="R557" s="757">
        <v>1</v>
      </c>
      <c r="S557" s="775">
        <v>0.33333333333333331</v>
      </c>
      <c r="T557" s="842">
        <v>0.5</v>
      </c>
      <c r="U557" s="798">
        <v>0.25</v>
      </c>
    </row>
    <row r="558" spans="1:21" ht="14.4" customHeight="1" x14ac:dyDescent="0.3">
      <c r="A558" s="756">
        <v>50</v>
      </c>
      <c r="B558" s="757" t="s">
        <v>1862</v>
      </c>
      <c r="C558" s="757" t="s">
        <v>1867</v>
      </c>
      <c r="D558" s="840" t="s">
        <v>3055</v>
      </c>
      <c r="E558" s="841" t="s">
        <v>1874</v>
      </c>
      <c r="F558" s="757" t="s">
        <v>1863</v>
      </c>
      <c r="G558" s="757" t="s">
        <v>1993</v>
      </c>
      <c r="H558" s="757" t="s">
        <v>595</v>
      </c>
      <c r="I558" s="757" t="s">
        <v>2560</v>
      </c>
      <c r="J558" s="757" t="s">
        <v>1996</v>
      </c>
      <c r="K558" s="757" t="s">
        <v>2022</v>
      </c>
      <c r="L558" s="758">
        <v>289.62</v>
      </c>
      <c r="M558" s="758">
        <v>289.62</v>
      </c>
      <c r="N558" s="757">
        <v>1</v>
      </c>
      <c r="O558" s="842">
        <v>0.5</v>
      </c>
      <c r="P558" s="758"/>
      <c r="Q558" s="775">
        <v>0</v>
      </c>
      <c r="R558" s="757"/>
      <c r="S558" s="775">
        <v>0</v>
      </c>
      <c r="T558" s="842"/>
      <c r="U558" s="798">
        <v>0</v>
      </c>
    </row>
    <row r="559" spans="1:21" ht="14.4" customHeight="1" x14ac:dyDescent="0.3">
      <c r="A559" s="756">
        <v>50</v>
      </c>
      <c r="B559" s="757" t="s">
        <v>1862</v>
      </c>
      <c r="C559" s="757" t="s">
        <v>1867</v>
      </c>
      <c r="D559" s="840" t="s">
        <v>3055</v>
      </c>
      <c r="E559" s="841" t="s">
        <v>1874</v>
      </c>
      <c r="F559" s="757" t="s">
        <v>1863</v>
      </c>
      <c r="G559" s="757" t="s">
        <v>1993</v>
      </c>
      <c r="H559" s="757" t="s">
        <v>595</v>
      </c>
      <c r="I559" s="757" t="s">
        <v>2561</v>
      </c>
      <c r="J559" s="757" t="s">
        <v>2562</v>
      </c>
      <c r="K559" s="757" t="s">
        <v>2563</v>
      </c>
      <c r="L559" s="758">
        <v>321.79000000000002</v>
      </c>
      <c r="M559" s="758">
        <v>321.79000000000002</v>
      </c>
      <c r="N559" s="757">
        <v>1</v>
      </c>
      <c r="O559" s="842">
        <v>0.5</v>
      </c>
      <c r="P559" s="758"/>
      <c r="Q559" s="775">
        <v>0</v>
      </c>
      <c r="R559" s="757"/>
      <c r="S559" s="775">
        <v>0</v>
      </c>
      <c r="T559" s="842"/>
      <c r="U559" s="798">
        <v>0</v>
      </c>
    </row>
    <row r="560" spans="1:21" ht="14.4" customHeight="1" x14ac:dyDescent="0.3">
      <c r="A560" s="756">
        <v>50</v>
      </c>
      <c r="B560" s="757" t="s">
        <v>1862</v>
      </c>
      <c r="C560" s="757" t="s">
        <v>1867</v>
      </c>
      <c r="D560" s="840" t="s">
        <v>3055</v>
      </c>
      <c r="E560" s="841" t="s">
        <v>1874</v>
      </c>
      <c r="F560" s="757" t="s">
        <v>1863</v>
      </c>
      <c r="G560" s="757" t="s">
        <v>1914</v>
      </c>
      <c r="H560" s="757" t="s">
        <v>595</v>
      </c>
      <c r="I560" s="757" t="s">
        <v>1613</v>
      </c>
      <c r="J560" s="757" t="s">
        <v>1614</v>
      </c>
      <c r="K560" s="757" t="s">
        <v>1615</v>
      </c>
      <c r="L560" s="758">
        <v>218.62</v>
      </c>
      <c r="M560" s="758">
        <v>218.62</v>
      </c>
      <c r="N560" s="757">
        <v>1</v>
      </c>
      <c r="O560" s="842">
        <v>0.5</v>
      </c>
      <c r="P560" s="758"/>
      <c r="Q560" s="775">
        <v>0</v>
      </c>
      <c r="R560" s="757"/>
      <c r="S560" s="775">
        <v>0</v>
      </c>
      <c r="T560" s="842"/>
      <c r="U560" s="798">
        <v>0</v>
      </c>
    </row>
    <row r="561" spans="1:21" ht="14.4" customHeight="1" x14ac:dyDescent="0.3">
      <c r="A561" s="756">
        <v>50</v>
      </c>
      <c r="B561" s="757" t="s">
        <v>1862</v>
      </c>
      <c r="C561" s="757" t="s">
        <v>1867</v>
      </c>
      <c r="D561" s="840" t="s">
        <v>3055</v>
      </c>
      <c r="E561" s="841" t="s">
        <v>1874</v>
      </c>
      <c r="F561" s="757" t="s">
        <v>1863</v>
      </c>
      <c r="G561" s="757" t="s">
        <v>1914</v>
      </c>
      <c r="H561" s="757" t="s">
        <v>595</v>
      </c>
      <c r="I561" s="757" t="s">
        <v>1915</v>
      </c>
      <c r="J561" s="757" t="s">
        <v>1614</v>
      </c>
      <c r="K561" s="757" t="s">
        <v>1916</v>
      </c>
      <c r="L561" s="758">
        <v>145.72999999999999</v>
      </c>
      <c r="M561" s="758">
        <v>582.91999999999996</v>
      </c>
      <c r="N561" s="757">
        <v>4</v>
      </c>
      <c r="O561" s="842">
        <v>2.5</v>
      </c>
      <c r="P561" s="758">
        <v>145.72999999999999</v>
      </c>
      <c r="Q561" s="775">
        <v>0.25</v>
      </c>
      <c r="R561" s="757">
        <v>1</v>
      </c>
      <c r="S561" s="775">
        <v>0.25</v>
      </c>
      <c r="T561" s="842">
        <v>0.5</v>
      </c>
      <c r="U561" s="798">
        <v>0.2</v>
      </c>
    </row>
    <row r="562" spans="1:21" ht="14.4" customHeight="1" x14ac:dyDescent="0.3">
      <c r="A562" s="756">
        <v>50</v>
      </c>
      <c r="B562" s="757" t="s">
        <v>1862</v>
      </c>
      <c r="C562" s="757" t="s">
        <v>1867</v>
      </c>
      <c r="D562" s="840" t="s">
        <v>3055</v>
      </c>
      <c r="E562" s="841" t="s">
        <v>1874</v>
      </c>
      <c r="F562" s="757" t="s">
        <v>1863</v>
      </c>
      <c r="G562" s="757" t="s">
        <v>2221</v>
      </c>
      <c r="H562" s="757" t="s">
        <v>566</v>
      </c>
      <c r="I562" s="757" t="s">
        <v>2222</v>
      </c>
      <c r="J562" s="757" t="s">
        <v>2223</v>
      </c>
      <c r="K562" s="757" t="s">
        <v>2224</v>
      </c>
      <c r="L562" s="758">
        <v>99.11</v>
      </c>
      <c r="M562" s="758">
        <v>198.22</v>
      </c>
      <c r="N562" s="757">
        <v>2</v>
      </c>
      <c r="O562" s="842">
        <v>1</v>
      </c>
      <c r="P562" s="758"/>
      <c r="Q562" s="775">
        <v>0</v>
      </c>
      <c r="R562" s="757"/>
      <c r="S562" s="775">
        <v>0</v>
      </c>
      <c r="T562" s="842"/>
      <c r="U562" s="798">
        <v>0</v>
      </c>
    </row>
    <row r="563" spans="1:21" ht="14.4" customHeight="1" x14ac:dyDescent="0.3">
      <c r="A563" s="756">
        <v>50</v>
      </c>
      <c r="B563" s="757" t="s">
        <v>1862</v>
      </c>
      <c r="C563" s="757" t="s">
        <v>1867</v>
      </c>
      <c r="D563" s="840" t="s">
        <v>3055</v>
      </c>
      <c r="E563" s="841" t="s">
        <v>1874</v>
      </c>
      <c r="F563" s="757" t="s">
        <v>1863</v>
      </c>
      <c r="G563" s="757" t="s">
        <v>2041</v>
      </c>
      <c r="H563" s="757" t="s">
        <v>566</v>
      </c>
      <c r="I563" s="757" t="s">
        <v>2564</v>
      </c>
      <c r="J563" s="757" t="s">
        <v>2565</v>
      </c>
      <c r="K563" s="757" t="s">
        <v>1512</v>
      </c>
      <c r="L563" s="758">
        <v>205.84</v>
      </c>
      <c r="M563" s="758">
        <v>205.84</v>
      </c>
      <c r="N563" s="757">
        <v>1</v>
      </c>
      <c r="O563" s="842">
        <v>0.5</v>
      </c>
      <c r="P563" s="758">
        <v>205.84</v>
      </c>
      <c r="Q563" s="775">
        <v>1</v>
      </c>
      <c r="R563" s="757">
        <v>1</v>
      </c>
      <c r="S563" s="775">
        <v>1</v>
      </c>
      <c r="T563" s="842">
        <v>0.5</v>
      </c>
      <c r="U563" s="798">
        <v>1</v>
      </c>
    </row>
    <row r="564" spans="1:21" ht="14.4" customHeight="1" x14ac:dyDescent="0.3">
      <c r="A564" s="756">
        <v>50</v>
      </c>
      <c r="B564" s="757" t="s">
        <v>1862</v>
      </c>
      <c r="C564" s="757" t="s">
        <v>1867</v>
      </c>
      <c r="D564" s="840" t="s">
        <v>3055</v>
      </c>
      <c r="E564" s="841" t="s">
        <v>1874</v>
      </c>
      <c r="F564" s="757" t="s">
        <v>1863</v>
      </c>
      <c r="G564" s="757" t="s">
        <v>1917</v>
      </c>
      <c r="H564" s="757" t="s">
        <v>595</v>
      </c>
      <c r="I564" s="757" t="s">
        <v>1604</v>
      </c>
      <c r="J564" s="757" t="s">
        <v>1605</v>
      </c>
      <c r="K564" s="757" t="s">
        <v>1597</v>
      </c>
      <c r="L564" s="758">
        <v>96.53</v>
      </c>
      <c r="M564" s="758">
        <v>1158.3600000000001</v>
      </c>
      <c r="N564" s="757">
        <v>12</v>
      </c>
      <c r="O564" s="842">
        <v>2</v>
      </c>
      <c r="P564" s="758">
        <v>1158.3600000000001</v>
      </c>
      <c r="Q564" s="775">
        <v>1</v>
      </c>
      <c r="R564" s="757">
        <v>12</v>
      </c>
      <c r="S564" s="775">
        <v>1</v>
      </c>
      <c r="T564" s="842">
        <v>2</v>
      </c>
      <c r="U564" s="798">
        <v>1</v>
      </c>
    </row>
    <row r="565" spans="1:21" ht="14.4" customHeight="1" x14ac:dyDescent="0.3">
      <c r="A565" s="756">
        <v>50</v>
      </c>
      <c r="B565" s="757" t="s">
        <v>1862</v>
      </c>
      <c r="C565" s="757" t="s">
        <v>1867</v>
      </c>
      <c r="D565" s="840" t="s">
        <v>3055</v>
      </c>
      <c r="E565" s="841" t="s">
        <v>1874</v>
      </c>
      <c r="F565" s="757" t="s">
        <v>1863</v>
      </c>
      <c r="G565" s="757" t="s">
        <v>1917</v>
      </c>
      <c r="H565" s="757" t="s">
        <v>595</v>
      </c>
      <c r="I565" s="757" t="s">
        <v>1918</v>
      </c>
      <c r="J565" s="757" t="s">
        <v>1605</v>
      </c>
      <c r="K565" s="757" t="s">
        <v>1919</v>
      </c>
      <c r="L565" s="758">
        <v>0</v>
      </c>
      <c r="M565" s="758">
        <v>0</v>
      </c>
      <c r="N565" s="757">
        <v>4</v>
      </c>
      <c r="O565" s="842">
        <v>2</v>
      </c>
      <c r="P565" s="758"/>
      <c r="Q565" s="775"/>
      <c r="R565" s="757"/>
      <c r="S565" s="775">
        <v>0</v>
      </c>
      <c r="T565" s="842"/>
      <c r="U565" s="798">
        <v>0</v>
      </c>
    </row>
    <row r="566" spans="1:21" ht="14.4" customHeight="1" x14ac:dyDescent="0.3">
      <c r="A566" s="756">
        <v>50</v>
      </c>
      <c r="B566" s="757" t="s">
        <v>1862</v>
      </c>
      <c r="C566" s="757" t="s">
        <v>1867</v>
      </c>
      <c r="D566" s="840" t="s">
        <v>3055</v>
      </c>
      <c r="E566" s="841" t="s">
        <v>1874</v>
      </c>
      <c r="F566" s="757" t="s">
        <v>1863</v>
      </c>
      <c r="G566" s="757" t="s">
        <v>1917</v>
      </c>
      <c r="H566" s="757" t="s">
        <v>595</v>
      </c>
      <c r="I566" s="757" t="s">
        <v>1610</v>
      </c>
      <c r="J566" s="757" t="s">
        <v>1605</v>
      </c>
      <c r="K566" s="757" t="s">
        <v>1611</v>
      </c>
      <c r="L566" s="758">
        <v>48.27</v>
      </c>
      <c r="M566" s="758">
        <v>48.27</v>
      </c>
      <c r="N566" s="757">
        <v>1</v>
      </c>
      <c r="O566" s="842">
        <v>0.5</v>
      </c>
      <c r="P566" s="758"/>
      <c r="Q566" s="775">
        <v>0</v>
      </c>
      <c r="R566" s="757"/>
      <c r="S566" s="775">
        <v>0</v>
      </c>
      <c r="T566" s="842"/>
      <c r="U566" s="798">
        <v>0</v>
      </c>
    </row>
    <row r="567" spans="1:21" ht="14.4" customHeight="1" x14ac:dyDescent="0.3">
      <c r="A567" s="756">
        <v>50</v>
      </c>
      <c r="B567" s="757" t="s">
        <v>1862</v>
      </c>
      <c r="C567" s="757" t="s">
        <v>1867</v>
      </c>
      <c r="D567" s="840" t="s">
        <v>3055</v>
      </c>
      <c r="E567" s="841" t="s">
        <v>1874</v>
      </c>
      <c r="F567" s="757" t="s">
        <v>1863</v>
      </c>
      <c r="G567" s="757" t="s">
        <v>1920</v>
      </c>
      <c r="H567" s="757" t="s">
        <v>566</v>
      </c>
      <c r="I567" s="757" t="s">
        <v>2566</v>
      </c>
      <c r="J567" s="757" t="s">
        <v>2567</v>
      </c>
      <c r="K567" s="757" t="s">
        <v>2568</v>
      </c>
      <c r="L567" s="758">
        <v>316.36</v>
      </c>
      <c r="M567" s="758">
        <v>949.08</v>
      </c>
      <c r="N567" s="757">
        <v>3</v>
      </c>
      <c r="O567" s="842">
        <v>1</v>
      </c>
      <c r="P567" s="758">
        <v>632.72</v>
      </c>
      <c r="Q567" s="775">
        <v>0.66666666666666663</v>
      </c>
      <c r="R567" s="757">
        <v>2</v>
      </c>
      <c r="S567" s="775">
        <v>0.66666666666666663</v>
      </c>
      <c r="T567" s="842">
        <v>0.5</v>
      </c>
      <c r="U567" s="798">
        <v>0.5</v>
      </c>
    </row>
    <row r="568" spans="1:21" ht="14.4" customHeight="1" x14ac:dyDescent="0.3">
      <c r="A568" s="756">
        <v>50</v>
      </c>
      <c r="B568" s="757" t="s">
        <v>1862</v>
      </c>
      <c r="C568" s="757" t="s">
        <v>1867</v>
      </c>
      <c r="D568" s="840" t="s">
        <v>3055</v>
      </c>
      <c r="E568" s="841" t="s">
        <v>1874</v>
      </c>
      <c r="F568" s="757" t="s">
        <v>1863</v>
      </c>
      <c r="G568" s="757" t="s">
        <v>1999</v>
      </c>
      <c r="H568" s="757" t="s">
        <v>566</v>
      </c>
      <c r="I568" s="757" t="s">
        <v>2569</v>
      </c>
      <c r="J568" s="757" t="s">
        <v>2001</v>
      </c>
      <c r="K568" s="757" t="s">
        <v>2570</v>
      </c>
      <c r="L568" s="758">
        <v>6167.15</v>
      </c>
      <c r="M568" s="758">
        <v>24668.6</v>
      </c>
      <c r="N568" s="757">
        <v>4</v>
      </c>
      <c r="O568" s="842">
        <v>3</v>
      </c>
      <c r="P568" s="758">
        <v>12334.3</v>
      </c>
      <c r="Q568" s="775">
        <v>0.5</v>
      </c>
      <c r="R568" s="757">
        <v>2</v>
      </c>
      <c r="S568" s="775">
        <v>0.5</v>
      </c>
      <c r="T568" s="842">
        <v>1.5</v>
      </c>
      <c r="U568" s="798">
        <v>0.5</v>
      </c>
    </row>
    <row r="569" spans="1:21" ht="14.4" customHeight="1" x14ac:dyDescent="0.3">
      <c r="A569" s="756">
        <v>50</v>
      </c>
      <c r="B569" s="757" t="s">
        <v>1862</v>
      </c>
      <c r="C569" s="757" t="s">
        <v>1867</v>
      </c>
      <c r="D569" s="840" t="s">
        <v>3055</v>
      </c>
      <c r="E569" s="841" t="s">
        <v>1874</v>
      </c>
      <c r="F569" s="757" t="s">
        <v>1863</v>
      </c>
      <c r="G569" s="757" t="s">
        <v>2571</v>
      </c>
      <c r="H569" s="757" t="s">
        <v>595</v>
      </c>
      <c r="I569" s="757" t="s">
        <v>1753</v>
      </c>
      <c r="J569" s="757" t="s">
        <v>1039</v>
      </c>
      <c r="K569" s="757" t="s">
        <v>1754</v>
      </c>
      <c r="L569" s="758">
        <v>63.75</v>
      </c>
      <c r="M569" s="758">
        <v>127.5</v>
      </c>
      <c r="N569" s="757">
        <v>2</v>
      </c>
      <c r="O569" s="842">
        <v>1</v>
      </c>
      <c r="P569" s="758">
        <v>63.75</v>
      </c>
      <c r="Q569" s="775">
        <v>0.5</v>
      </c>
      <c r="R569" s="757">
        <v>1</v>
      </c>
      <c r="S569" s="775">
        <v>0.5</v>
      </c>
      <c r="T569" s="842">
        <v>0.5</v>
      </c>
      <c r="U569" s="798">
        <v>0.5</v>
      </c>
    </row>
    <row r="570" spans="1:21" ht="14.4" customHeight="1" x14ac:dyDescent="0.3">
      <c r="A570" s="756">
        <v>50</v>
      </c>
      <c r="B570" s="757" t="s">
        <v>1862</v>
      </c>
      <c r="C570" s="757" t="s">
        <v>1867</v>
      </c>
      <c r="D570" s="840" t="s">
        <v>3055</v>
      </c>
      <c r="E570" s="841" t="s">
        <v>1874</v>
      </c>
      <c r="F570" s="757" t="s">
        <v>1863</v>
      </c>
      <c r="G570" s="757" t="s">
        <v>2382</v>
      </c>
      <c r="H570" s="757" t="s">
        <v>595</v>
      </c>
      <c r="I570" s="757" t="s">
        <v>2572</v>
      </c>
      <c r="J570" s="757" t="s">
        <v>2573</v>
      </c>
      <c r="K570" s="757" t="s">
        <v>2574</v>
      </c>
      <c r="L570" s="758">
        <v>98.11</v>
      </c>
      <c r="M570" s="758">
        <v>98.11</v>
      </c>
      <c r="N570" s="757">
        <v>1</v>
      </c>
      <c r="O570" s="842">
        <v>0.5</v>
      </c>
      <c r="P570" s="758"/>
      <c r="Q570" s="775">
        <v>0</v>
      </c>
      <c r="R570" s="757"/>
      <c r="S570" s="775">
        <v>0</v>
      </c>
      <c r="T570" s="842"/>
      <c r="U570" s="798">
        <v>0</v>
      </c>
    </row>
    <row r="571" spans="1:21" ht="14.4" customHeight="1" x14ac:dyDescent="0.3">
      <c r="A571" s="756">
        <v>50</v>
      </c>
      <c r="B571" s="757" t="s">
        <v>1862</v>
      </c>
      <c r="C571" s="757" t="s">
        <v>1867</v>
      </c>
      <c r="D571" s="840" t="s">
        <v>3055</v>
      </c>
      <c r="E571" s="841" t="s">
        <v>1874</v>
      </c>
      <c r="F571" s="757" t="s">
        <v>1863</v>
      </c>
      <c r="G571" s="757" t="s">
        <v>1930</v>
      </c>
      <c r="H571" s="757" t="s">
        <v>595</v>
      </c>
      <c r="I571" s="757" t="s">
        <v>1621</v>
      </c>
      <c r="J571" s="757" t="s">
        <v>1622</v>
      </c>
      <c r="K571" s="757" t="s">
        <v>1623</v>
      </c>
      <c r="L571" s="758">
        <v>93.46</v>
      </c>
      <c r="M571" s="758">
        <v>186.92</v>
      </c>
      <c r="N571" s="757">
        <v>2</v>
      </c>
      <c r="O571" s="842">
        <v>1.5</v>
      </c>
      <c r="P571" s="758">
        <v>93.46</v>
      </c>
      <c r="Q571" s="775">
        <v>0.5</v>
      </c>
      <c r="R571" s="757">
        <v>1</v>
      </c>
      <c r="S571" s="775">
        <v>0.5</v>
      </c>
      <c r="T571" s="842">
        <v>1</v>
      </c>
      <c r="U571" s="798">
        <v>0.66666666666666663</v>
      </c>
    </row>
    <row r="572" spans="1:21" ht="14.4" customHeight="1" x14ac:dyDescent="0.3">
      <c r="A572" s="756">
        <v>50</v>
      </c>
      <c r="B572" s="757" t="s">
        <v>1862</v>
      </c>
      <c r="C572" s="757" t="s">
        <v>1867</v>
      </c>
      <c r="D572" s="840" t="s">
        <v>3055</v>
      </c>
      <c r="E572" s="841" t="s">
        <v>1874</v>
      </c>
      <c r="F572" s="757" t="s">
        <v>1863</v>
      </c>
      <c r="G572" s="757" t="s">
        <v>1930</v>
      </c>
      <c r="H572" s="757" t="s">
        <v>595</v>
      </c>
      <c r="I572" s="757" t="s">
        <v>1624</v>
      </c>
      <c r="J572" s="757" t="s">
        <v>1622</v>
      </c>
      <c r="K572" s="757" t="s">
        <v>1625</v>
      </c>
      <c r="L572" s="758">
        <v>366.53</v>
      </c>
      <c r="M572" s="758">
        <v>366.53</v>
      </c>
      <c r="N572" s="757">
        <v>1</v>
      </c>
      <c r="O572" s="842">
        <v>0.5</v>
      </c>
      <c r="P572" s="758"/>
      <c r="Q572" s="775">
        <v>0</v>
      </c>
      <c r="R572" s="757"/>
      <c r="S572" s="775">
        <v>0</v>
      </c>
      <c r="T572" s="842"/>
      <c r="U572" s="798">
        <v>0</v>
      </c>
    </row>
    <row r="573" spans="1:21" ht="14.4" customHeight="1" x14ac:dyDescent="0.3">
      <c r="A573" s="756">
        <v>50</v>
      </c>
      <c r="B573" s="757" t="s">
        <v>1862</v>
      </c>
      <c r="C573" s="757" t="s">
        <v>1867</v>
      </c>
      <c r="D573" s="840" t="s">
        <v>3055</v>
      </c>
      <c r="E573" s="841" t="s">
        <v>1874</v>
      </c>
      <c r="F573" s="757" t="s">
        <v>1863</v>
      </c>
      <c r="G573" s="757" t="s">
        <v>1930</v>
      </c>
      <c r="H573" s="757" t="s">
        <v>595</v>
      </c>
      <c r="I573" s="757" t="s">
        <v>1624</v>
      </c>
      <c r="J573" s="757" t="s">
        <v>1622</v>
      </c>
      <c r="K573" s="757" t="s">
        <v>1625</v>
      </c>
      <c r="L573" s="758">
        <v>311.52999999999997</v>
      </c>
      <c r="M573" s="758">
        <v>311.52999999999997</v>
      </c>
      <c r="N573" s="757">
        <v>1</v>
      </c>
      <c r="O573" s="842">
        <v>0.5</v>
      </c>
      <c r="P573" s="758"/>
      <c r="Q573" s="775">
        <v>0</v>
      </c>
      <c r="R573" s="757"/>
      <c r="S573" s="775">
        <v>0</v>
      </c>
      <c r="T573" s="842"/>
      <c r="U573" s="798">
        <v>0</v>
      </c>
    </row>
    <row r="574" spans="1:21" ht="14.4" customHeight="1" x14ac:dyDescent="0.3">
      <c r="A574" s="756">
        <v>50</v>
      </c>
      <c r="B574" s="757" t="s">
        <v>1862</v>
      </c>
      <c r="C574" s="757" t="s">
        <v>1867</v>
      </c>
      <c r="D574" s="840" t="s">
        <v>3055</v>
      </c>
      <c r="E574" s="841" t="s">
        <v>1874</v>
      </c>
      <c r="F574" s="757" t="s">
        <v>1863</v>
      </c>
      <c r="G574" s="757" t="s">
        <v>2390</v>
      </c>
      <c r="H574" s="757" t="s">
        <v>566</v>
      </c>
      <c r="I574" s="757" t="s">
        <v>2575</v>
      </c>
      <c r="J574" s="757" t="s">
        <v>2392</v>
      </c>
      <c r="K574" s="757" t="s">
        <v>2576</v>
      </c>
      <c r="L574" s="758">
        <v>301.26</v>
      </c>
      <c r="M574" s="758">
        <v>301.26</v>
      </c>
      <c r="N574" s="757">
        <v>1</v>
      </c>
      <c r="O574" s="842">
        <v>0.5</v>
      </c>
      <c r="P574" s="758">
        <v>301.26</v>
      </c>
      <c r="Q574" s="775">
        <v>1</v>
      </c>
      <c r="R574" s="757">
        <v>1</v>
      </c>
      <c r="S574" s="775">
        <v>1</v>
      </c>
      <c r="T574" s="842">
        <v>0.5</v>
      </c>
      <c r="U574" s="798">
        <v>1</v>
      </c>
    </row>
    <row r="575" spans="1:21" ht="14.4" customHeight="1" x14ac:dyDescent="0.3">
      <c r="A575" s="756">
        <v>50</v>
      </c>
      <c r="B575" s="757" t="s">
        <v>1862</v>
      </c>
      <c r="C575" s="757" t="s">
        <v>1867</v>
      </c>
      <c r="D575" s="840" t="s">
        <v>3055</v>
      </c>
      <c r="E575" s="841" t="s">
        <v>1874</v>
      </c>
      <c r="F575" s="757" t="s">
        <v>1863</v>
      </c>
      <c r="G575" s="757" t="s">
        <v>2390</v>
      </c>
      <c r="H575" s="757" t="s">
        <v>566</v>
      </c>
      <c r="I575" s="757" t="s">
        <v>2577</v>
      </c>
      <c r="J575" s="757" t="s">
        <v>2392</v>
      </c>
      <c r="K575" s="757" t="s">
        <v>2578</v>
      </c>
      <c r="L575" s="758">
        <v>150.13999999999999</v>
      </c>
      <c r="M575" s="758">
        <v>450.41999999999996</v>
      </c>
      <c r="N575" s="757">
        <v>3</v>
      </c>
      <c r="O575" s="842">
        <v>1</v>
      </c>
      <c r="P575" s="758"/>
      <c r="Q575" s="775">
        <v>0</v>
      </c>
      <c r="R575" s="757"/>
      <c r="S575" s="775">
        <v>0</v>
      </c>
      <c r="T575" s="842"/>
      <c r="U575" s="798">
        <v>0</v>
      </c>
    </row>
    <row r="576" spans="1:21" ht="14.4" customHeight="1" x14ac:dyDescent="0.3">
      <c r="A576" s="756">
        <v>50</v>
      </c>
      <c r="B576" s="757" t="s">
        <v>1862</v>
      </c>
      <c r="C576" s="757" t="s">
        <v>1867</v>
      </c>
      <c r="D576" s="840" t="s">
        <v>3055</v>
      </c>
      <c r="E576" s="841" t="s">
        <v>1874</v>
      </c>
      <c r="F576" s="757" t="s">
        <v>1863</v>
      </c>
      <c r="G576" s="757" t="s">
        <v>2396</v>
      </c>
      <c r="H576" s="757" t="s">
        <v>566</v>
      </c>
      <c r="I576" s="757" t="s">
        <v>2397</v>
      </c>
      <c r="J576" s="757" t="s">
        <v>2398</v>
      </c>
      <c r="K576" s="757" t="s">
        <v>2399</v>
      </c>
      <c r="L576" s="758">
        <v>149.69</v>
      </c>
      <c r="M576" s="758">
        <v>449.07</v>
      </c>
      <c r="N576" s="757">
        <v>3</v>
      </c>
      <c r="O576" s="842">
        <v>0.5</v>
      </c>
      <c r="P576" s="758"/>
      <c r="Q576" s="775">
        <v>0</v>
      </c>
      <c r="R576" s="757"/>
      <c r="S576" s="775">
        <v>0</v>
      </c>
      <c r="T576" s="842"/>
      <c r="U576" s="798">
        <v>0</v>
      </c>
    </row>
    <row r="577" spans="1:21" ht="14.4" customHeight="1" x14ac:dyDescent="0.3">
      <c r="A577" s="756">
        <v>50</v>
      </c>
      <c r="B577" s="757" t="s">
        <v>1862</v>
      </c>
      <c r="C577" s="757" t="s">
        <v>1867</v>
      </c>
      <c r="D577" s="840" t="s">
        <v>3055</v>
      </c>
      <c r="E577" s="841" t="s">
        <v>1874</v>
      </c>
      <c r="F577" s="757" t="s">
        <v>1863</v>
      </c>
      <c r="G577" s="757" t="s">
        <v>2396</v>
      </c>
      <c r="H577" s="757" t="s">
        <v>566</v>
      </c>
      <c r="I577" s="757" t="s">
        <v>2579</v>
      </c>
      <c r="J577" s="757" t="s">
        <v>2398</v>
      </c>
      <c r="K577" s="757" t="s">
        <v>2580</v>
      </c>
      <c r="L577" s="758">
        <v>0</v>
      </c>
      <c r="M577" s="758">
        <v>0</v>
      </c>
      <c r="N577" s="757">
        <v>1</v>
      </c>
      <c r="O577" s="842">
        <v>0.5</v>
      </c>
      <c r="P577" s="758"/>
      <c r="Q577" s="775"/>
      <c r="R577" s="757"/>
      <c r="S577" s="775">
        <v>0</v>
      </c>
      <c r="T577" s="842"/>
      <c r="U577" s="798">
        <v>0</v>
      </c>
    </row>
    <row r="578" spans="1:21" ht="14.4" customHeight="1" x14ac:dyDescent="0.3">
      <c r="A578" s="756">
        <v>50</v>
      </c>
      <c r="B578" s="757" t="s">
        <v>1862</v>
      </c>
      <c r="C578" s="757" t="s">
        <v>1867</v>
      </c>
      <c r="D578" s="840" t="s">
        <v>3055</v>
      </c>
      <c r="E578" s="841" t="s">
        <v>1874</v>
      </c>
      <c r="F578" s="757" t="s">
        <v>1863</v>
      </c>
      <c r="G578" s="757" t="s">
        <v>2396</v>
      </c>
      <c r="H578" s="757" t="s">
        <v>566</v>
      </c>
      <c r="I578" s="757" t="s">
        <v>2434</v>
      </c>
      <c r="J578" s="757" t="s">
        <v>2435</v>
      </c>
      <c r="K578" s="757" t="s">
        <v>2436</v>
      </c>
      <c r="L578" s="758">
        <v>149.69</v>
      </c>
      <c r="M578" s="758">
        <v>598.76</v>
      </c>
      <c r="N578" s="757">
        <v>4</v>
      </c>
      <c r="O578" s="842">
        <v>0.5</v>
      </c>
      <c r="P578" s="758">
        <v>598.76</v>
      </c>
      <c r="Q578" s="775">
        <v>1</v>
      </c>
      <c r="R578" s="757">
        <v>4</v>
      </c>
      <c r="S578" s="775">
        <v>1</v>
      </c>
      <c r="T578" s="842">
        <v>0.5</v>
      </c>
      <c r="U578" s="798">
        <v>1</v>
      </c>
    </row>
    <row r="579" spans="1:21" ht="14.4" customHeight="1" x14ac:dyDescent="0.3">
      <c r="A579" s="756">
        <v>50</v>
      </c>
      <c r="B579" s="757" t="s">
        <v>1862</v>
      </c>
      <c r="C579" s="757" t="s">
        <v>1867</v>
      </c>
      <c r="D579" s="840" t="s">
        <v>3055</v>
      </c>
      <c r="E579" s="841" t="s">
        <v>1874</v>
      </c>
      <c r="F579" s="757" t="s">
        <v>1863</v>
      </c>
      <c r="G579" s="757" t="s">
        <v>2396</v>
      </c>
      <c r="H579" s="757" t="s">
        <v>566</v>
      </c>
      <c r="I579" s="757" t="s">
        <v>2581</v>
      </c>
      <c r="J579" s="757" t="s">
        <v>2435</v>
      </c>
      <c r="K579" s="757" t="s">
        <v>2582</v>
      </c>
      <c r="L579" s="758">
        <v>171.09</v>
      </c>
      <c r="M579" s="758">
        <v>513.27</v>
      </c>
      <c r="N579" s="757">
        <v>3</v>
      </c>
      <c r="O579" s="842">
        <v>0.5</v>
      </c>
      <c r="P579" s="758">
        <v>513.27</v>
      </c>
      <c r="Q579" s="775">
        <v>1</v>
      </c>
      <c r="R579" s="757">
        <v>3</v>
      </c>
      <c r="S579" s="775">
        <v>1</v>
      </c>
      <c r="T579" s="842">
        <v>0.5</v>
      </c>
      <c r="U579" s="798">
        <v>1</v>
      </c>
    </row>
    <row r="580" spans="1:21" ht="14.4" customHeight="1" x14ac:dyDescent="0.3">
      <c r="A580" s="756">
        <v>50</v>
      </c>
      <c r="B580" s="757" t="s">
        <v>1862</v>
      </c>
      <c r="C580" s="757" t="s">
        <v>1867</v>
      </c>
      <c r="D580" s="840" t="s">
        <v>3055</v>
      </c>
      <c r="E580" s="841" t="s">
        <v>1874</v>
      </c>
      <c r="F580" s="757" t="s">
        <v>1863</v>
      </c>
      <c r="G580" s="757" t="s">
        <v>2583</v>
      </c>
      <c r="H580" s="757" t="s">
        <v>566</v>
      </c>
      <c r="I580" s="757" t="s">
        <v>2584</v>
      </c>
      <c r="J580" s="757" t="s">
        <v>2585</v>
      </c>
      <c r="K580" s="757" t="s">
        <v>2586</v>
      </c>
      <c r="L580" s="758">
        <v>131.32</v>
      </c>
      <c r="M580" s="758">
        <v>393.96</v>
      </c>
      <c r="N580" s="757">
        <v>3</v>
      </c>
      <c r="O580" s="842">
        <v>0.5</v>
      </c>
      <c r="P580" s="758"/>
      <c r="Q580" s="775">
        <v>0</v>
      </c>
      <c r="R580" s="757"/>
      <c r="S580" s="775">
        <v>0</v>
      </c>
      <c r="T580" s="842"/>
      <c r="U580" s="798">
        <v>0</v>
      </c>
    </row>
    <row r="581" spans="1:21" ht="14.4" customHeight="1" x14ac:dyDescent="0.3">
      <c r="A581" s="756">
        <v>50</v>
      </c>
      <c r="B581" s="757" t="s">
        <v>1862</v>
      </c>
      <c r="C581" s="757" t="s">
        <v>1867</v>
      </c>
      <c r="D581" s="840" t="s">
        <v>3055</v>
      </c>
      <c r="E581" s="841" t="s">
        <v>1874</v>
      </c>
      <c r="F581" s="757" t="s">
        <v>1863</v>
      </c>
      <c r="G581" s="757" t="s">
        <v>1931</v>
      </c>
      <c r="H581" s="757" t="s">
        <v>566</v>
      </c>
      <c r="I581" s="757" t="s">
        <v>2406</v>
      </c>
      <c r="J581" s="757" t="s">
        <v>732</v>
      </c>
      <c r="K581" s="757" t="s">
        <v>2011</v>
      </c>
      <c r="L581" s="758">
        <v>43.94</v>
      </c>
      <c r="M581" s="758">
        <v>87.88</v>
      </c>
      <c r="N581" s="757">
        <v>2</v>
      </c>
      <c r="O581" s="842">
        <v>0.5</v>
      </c>
      <c r="P581" s="758">
        <v>87.88</v>
      </c>
      <c r="Q581" s="775">
        <v>1</v>
      </c>
      <c r="R581" s="757">
        <v>2</v>
      </c>
      <c r="S581" s="775">
        <v>1</v>
      </c>
      <c r="T581" s="842">
        <v>0.5</v>
      </c>
      <c r="U581" s="798">
        <v>1</v>
      </c>
    </row>
    <row r="582" spans="1:21" ht="14.4" customHeight="1" x14ac:dyDescent="0.3">
      <c r="A582" s="756">
        <v>50</v>
      </c>
      <c r="B582" s="757" t="s">
        <v>1862</v>
      </c>
      <c r="C582" s="757" t="s">
        <v>1867</v>
      </c>
      <c r="D582" s="840" t="s">
        <v>3055</v>
      </c>
      <c r="E582" s="841" t="s">
        <v>1874</v>
      </c>
      <c r="F582" s="757" t="s">
        <v>1863</v>
      </c>
      <c r="G582" s="757" t="s">
        <v>1931</v>
      </c>
      <c r="H582" s="757" t="s">
        <v>566</v>
      </c>
      <c r="I582" s="757" t="s">
        <v>2010</v>
      </c>
      <c r="J582" s="757" t="s">
        <v>732</v>
      </c>
      <c r="K582" s="757" t="s">
        <v>2011</v>
      </c>
      <c r="L582" s="758">
        <v>43.94</v>
      </c>
      <c r="M582" s="758">
        <v>175.76</v>
      </c>
      <c r="N582" s="757">
        <v>4</v>
      </c>
      <c r="O582" s="842">
        <v>0.5</v>
      </c>
      <c r="P582" s="758"/>
      <c r="Q582" s="775">
        <v>0</v>
      </c>
      <c r="R582" s="757"/>
      <c r="S582" s="775">
        <v>0</v>
      </c>
      <c r="T582" s="842"/>
      <c r="U582" s="798">
        <v>0</v>
      </c>
    </row>
    <row r="583" spans="1:21" ht="14.4" customHeight="1" x14ac:dyDescent="0.3">
      <c r="A583" s="756">
        <v>50</v>
      </c>
      <c r="B583" s="757" t="s">
        <v>1862</v>
      </c>
      <c r="C583" s="757" t="s">
        <v>1867</v>
      </c>
      <c r="D583" s="840" t="s">
        <v>3055</v>
      </c>
      <c r="E583" s="841" t="s">
        <v>1874</v>
      </c>
      <c r="F583" s="757" t="s">
        <v>1863</v>
      </c>
      <c r="G583" s="757" t="s">
        <v>2587</v>
      </c>
      <c r="H583" s="757" t="s">
        <v>595</v>
      </c>
      <c r="I583" s="757" t="s">
        <v>2588</v>
      </c>
      <c r="J583" s="757" t="s">
        <v>2589</v>
      </c>
      <c r="K583" s="757" t="s">
        <v>2590</v>
      </c>
      <c r="L583" s="758">
        <v>503.02</v>
      </c>
      <c r="M583" s="758">
        <v>503.02</v>
      </c>
      <c r="N583" s="757">
        <v>1</v>
      </c>
      <c r="O583" s="842">
        <v>0.5</v>
      </c>
      <c r="P583" s="758">
        <v>503.02</v>
      </c>
      <c r="Q583" s="775">
        <v>1</v>
      </c>
      <c r="R583" s="757">
        <v>1</v>
      </c>
      <c r="S583" s="775">
        <v>1</v>
      </c>
      <c r="T583" s="842">
        <v>0.5</v>
      </c>
      <c r="U583" s="798">
        <v>1</v>
      </c>
    </row>
    <row r="584" spans="1:21" ht="14.4" customHeight="1" x14ac:dyDescent="0.3">
      <c r="A584" s="756">
        <v>50</v>
      </c>
      <c r="B584" s="757" t="s">
        <v>1862</v>
      </c>
      <c r="C584" s="757" t="s">
        <v>1867</v>
      </c>
      <c r="D584" s="840" t="s">
        <v>3055</v>
      </c>
      <c r="E584" s="841" t="s">
        <v>1874</v>
      </c>
      <c r="F584" s="757" t="s">
        <v>1863</v>
      </c>
      <c r="G584" s="757" t="s">
        <v>1054</v>
      </c>
      <c r="H584" s="757" t="s">
        <v>595</v>
      </c>
      <c r="I584" s="757" t="s">
        <v>1934</v>
      </c>
      <c r="J584" s="757" t="s">
        <v>1550</v>
      </c>
      <c r="K584" s="757" t="s">
        <v>1935</v>
      </c>
      <c r="L584" s="758">
        <v>120.61</v>
      </c>
      <c r="M584" s="758">
        <v>241.22</v>
      </c>
      <c r="N584" s="757">
        <v>2</v>
      </c>
      <c r="O584" s="842">
        <v>1</v>
      </c>
      <c r="P584" s="758"/>
      <c r="Q584" s="775">
        <v>0</v>
      </c>
      <c r="R584" s="757"/>
      <c r="S584" s="775">
        <v>0</v>
      </c>
      <c r="T584" s="842"/>
      <c r="U584" s="798">
        <v>0</v>
      </c>
    </row>
    <row r="585" spans="1:21" ht="14.4" customHeight="1" x14ac:dyDescent="0.3">
      <c r="A585" s="756">
        <v>50</v>
      </c>
      <c r="B585" s="757" t="s">
        <v>1862</v>
      </c>
      <c r="C585" s="757" t="s">
        <v>1867</v>
      </c>
      <c r="D585" s="840" t="s">
        <v>3055</v>
      </c>
      <c r="E585" s="841" t="s">
        <v>1874</v>
      </c>
      <c r="F585" s="757" t="s">
        <v>1863</v>
      </c>
      <c r="G585" s="757" t="s">
        <v>1054</v>
      </c>
      <c r="H585" s="757" t="s">
        <v>595</v>
      </c>
      <c r="I585" s="757" t="s">
        <v>1549</v>
      </c>
      <c r="J585" s="757" t="s">
        <v>1550</v>
      </c>
      <c r="K585" s="757" t="s">
        <v>1551</v>
      </c>
      <c r="L585" s="758">
        <v>184.74</v>
      </c>
      <c r="M585" s="758">
        <v>369.48</v>
      </c>
      <c r="N585" s="757">
        <v>2</v>
      </c>
      <c r="O585" s="842">
        <v>1</v>
      </c>
      <c r="P585" s="758"/>
      <c r="Q585" s="775">
        <v>0</v>
      </c>
      <c r="R585" s="757"/>
      <c r="S585" s="775">
        <v>0</v>
      </c>
      <c r="T585" s="842"/>
      <c r="U585" s="798">
        <v>0</v>
      </c>
    </row>
    <row r="586" spans="1:21" ht="14.4" customHeight="1" x14ac:dyDescent="0.3">
      <c r="A586" s="756">
        <v>50</v>
      </c>
      <c r="B586" s="757" t="s">
        <v>1862</v>
      </c>
      <c r="C586" s="757" t="s">
        <v>1867</v>
      </c>
      <c r="D586" s="840" t="s">
        <v>3055</v>
      </c>
      <c r="E586" s="841" t="s">
        <v>1874</v>
      </c>
      <c r="F586" s="757" t="s">
        <v>1863</v>
      </c>
      <c r="G586" s="757" t="s">
        <v>2411</v>
      </c>
      <c r="H586" s="757" t="s">
        <v>595</v>
      </c>
      <c r="I586" s="757" t="s">
        <v>2441</v>
      </c>
      <c r="J586" s="757" t="s">
        <v>1575</v>
      </c>
      <c r="K586" s="757" t="s">
        <v>2442</v>
      </c>
      <c r="L586" s="758">
        <v>1887.9</v>
      </c>
      <c r="M586" s="758">
        <v>5663.7000000000007</v>
      </c>
      <c r="N586" s="757">
        <v>3</v>
      </c>
      <c r="O586" s="842">
        <v>1</v>
      </c>
      <c r="P586" s="758">
        <v>5663.7000000000007</v>
      </c>
      <c r="Q586" s="775">
        <v>1</v>
      </c>
      <c r="R586" s="757">
        <v>3</v>
      </c>
      <c r="S586" s="775">
        <v>1</v>
      </c>
      <c r="T586" s="842">
        <v>1</v>
      </c>
      <c r="U586" s="798">
        <v>1</v>
      </c>
    </row>
    <row r="587" spans="1:21" ht="14.4" customHeight="1" x14ac:dyDescent="0.3">
      <c r="A587" s="756">
        <v>50</v>
      </c>
      <c r="B587" s="757" t="s">
        <v>1862</v>
      </c>
      <c r="C587" s="757" t="s">
        <v>1867</v>
      </c>
      <c r="D587" s="840" t="s">
        <v>3055</v>
      </c>
      <c r="E587" s="841" t="s">
        <v>1874</v>
      </c>
      <c r="F587" s="757" t="s">
        <v>1863</v>
      </c>
      <c r="G587" s="757" t="s">
        <v>2411</v>
      </c>
      <c r="H587" s="757" t="s">
        <v>566</v>
      </c>
      <c r="I587" s="757" t="s">
        <v>2591</v>
      </c>
      <c r="J587" s="757" t="s">
        <v>1575</v>
      </c>
      <c r="K587" s="757" t="s">
        <v>2592</v>
      </c>
      <c r="L587" s="758">
        <v>0</v>
      </c>
      <c r="M587" s="758">
        <v>0</v>
      </c>
      <c r="N587" s="757">
        <v>1</v>
      </c>
      <c r="O587" s="842">
        <v>1</v>
      </c>
      <c r="P587" s="758">
        <v>0</v>
      </c>
      <c r="Q587" s="775"/>
      <c r="R587" s="757">
        <v>1</v>
      </c>
      <c r="S587" s="775">
        <v>1</v>
      </c>
      <c r="T587" s="842">
        <v>1</v>
      </c>
      <c r="U587" s="798">
        <v>1</v>
      </c>
    </row>
    <row r="588" spans="1:21" ht="14.4" customHeight="1" x14ac:dyDescent="0.3">
      <c r="A588" s="756">
        <v>50</v>
      </c>
      <c r="B588" s="757" t="s">
        <v>1862</v>
      </c>
      <c r="C588" s="757" t="s">
        <v>1867</v>
      </c>
      <c r="D588" s="840" t="s">
        <v>3055</v>
      </c>
      <c r="E588" s="841" t="s">
        <v>1874</v>
      </c>
      <c r="F588" s="757" t="s">
        <v>1863</v>
      </c>
      <c r="G588" s="757" t="s">
        <v>2593</v>
      </c>
      <c r="H588" s="757" t="s">
        <v>566</v>
      </c>
      <c r="I588" s="757" t="s">
        <v>2594</v>
      </c>
      <c r="J588" s="757" t="s">
        <v>2595</v>
      </c>
      <c r="K588" s="757" t="s">
        <v>2596</v>
      </c>
      <c r="L588" s="758">
        <v>327.38</v>
      </c>
      <c r="M588" s="758">
        <v>1964.28</v>
      </c>
      <c r="N588" s="757">
        <v>6</v>
      </c>
      <c r="O588" s="842">
        <v>1.5</v>
      </c>
      <c r="P588" s="758">
        <v>1964.28</v>
      </c>
      <c r="Q588" s="775">
        <v>1</v>
      </c>
      <c r="R588" s="757">
        <v>6</v>
      </c>
      <c r="S588" s="775">
        <v>1</v>
      </c>
      <c r="T588" s="842">
        <v>1.5</v>
      </c>
      <c r="U588" s="798">
        <v>1</v>
      </c>
    </row>
    <row r="589" spans="1:21" ht="14.4" customHeight="1" x14ac:dyDescent="0.3">
      <c r="A589" s="756">
        <v>50</v>
      </c>
      <c r="B589" s="757" t="s">
        <v>1862</v>
      </c>
      <c r="C589" s="757" t="s">
        <v>1867</v>
      </c>
      <c r="D589" s="840" t="s">
        <v>3055</v>
      </c>
      <c r="E589" s="841" t="s">
        <v>1874</v>
      </c>
      <c r="F589" s="757" t="s">
        <v>1864</v>
      </c>
      <c r="G589" s="757" t="s">
        <v>2597</v>
      </c>
      <c r="H589" s="757" t="s">
        <v>566</v>
      </c>
      <c r="I589" s="757" t="s">
        <v>2598</v>
      </c>
      <c r="J589" s="757" t="s">
        <v>2599</v>
      </c>
      <c r="K589" s="757" t="s">
        <v>2600</v>
      </c>
      <c r="L589" s="758">
        <v>25</v>
      </c>
      <c r="M589" s="758">
        <v>4400</v>
      </c>
      <c r="N589" s="757">
        <v>176</v>
      </c>
      <c r="O589" s="842">
        <v>44</v>
      </c>
      <c r="P589" s="758">
        <v>4300</v>
      </c>
      <c r="Q589" s="775">
        <v>0.97727272727272729</v>
      </c>
      <c r="R589" s="757">
        <v>172</v>
      </c>
      <c r="S589" s="775">
        <v>0.97727272727272729</v>
      </c>
      <c r="T589" s="842">
        <v>43</v>
      </c>
      <c r="U589" s="798">
        <v>0.97727272727272729</v>
      </c>
    </row>
    <row r="590" spans="1:21" ht="14.4" customHeight="1" x14ac:dyDescent="0.3">
      <c r="A590" s="756">
        <v>50</v>
      </c>
      <c r="B590" s="757" t="s">
        <v>1862</v>
      </c>
      <c r="C590" s="757" t="s">
        <v>1867</v>
      </c>
      <c r="D590" s="840" t="s">
        <v>3055</v>
      </c>
      <c r="E590" s="841" t="s">
        <v>1874</v>
      </c>
      <c r="F590" s="757" t="s">
        <v>1864</v>
      </c>
      <c r="G590" s="757" t="s">
        <v>2597</v>
      </c>
      <c r="H590" s="757" t="s">
        <v>566</v>
      </c>
      <c r="I590" s="757" t="s">
        <v>2601</v>
      </c>
      <c r="J590" s="757" t="s">
        <v>2599</v>
      </c>
      <c r="K590" s="757" t="s">
        <v>2602</v>
      </c>
      <c r="L590" s="758">
        <v>30</v>
      </c>
      <c r="M590" s="758">
        <v>4920</v>
      </c>
      <c r="N590" s="757">
        <v>164</v>
      </c>
      <c r="O590" s="842">
        <v>41</v>
      </c>
      <c r="P590" s="758">
        <v>4920</v>
      </c>
      <c r="Q590" s="775">
        <v>1</v>
      </c>
      <c r="R590" s="757">
        <v>164</v>
      </c>
      <c r="S590" s="775">
        <v>1</v>
      </c>
      <c r="T590" s="842">
        <v>41</v>
      </c>
      <c r="U590" s="798">
        <v>1</v>
      </c>
    </row>
    <row r="591" spans="1:21" ht="14.4" customHeight="1" x14ac:dyDescent="0.3">
      <c r="A591" s="756">
        <v>50</v>
      </c>
      <c r="B591" s="757" t="s">
        <v>1862</v>
      </c>
      <c r="C591" s="757" t="s">
        <v>1867</v>
      </c>
      <c r="D591" s="840" t="s">
        <v>3055</v>
      </c>
      <c r="E591" s="841" t="s">
        <v>1874</v>
      </c>
      <c r="F591" s="757" t="s">
        <v>1864</v>
      </c>
      <c r="G591" s="757" t="s">
        <v>2603</v>
      </c>
      <c r="H591" s="757" t="s">
        <v>566</v>
      </c>
      <c r="I591" s="757" t="s">
        <v>2604</v>
      </c>
      <c r="J591" s="757" t="s">
        <v>2605</v>
      </c>
      <c r="K591" s="757" t="s">
        <v>2606</v>
      </c>
      <c r="L591" s="758">
        <v>378.48</v>
      </c>
      <c r="M591" s="758">
        <v>11732.879999999992</v>
      </c>
      <c r="N591" s="757">
        <v>31</v>
      </c>
      <c r="O591" s="842">
        <v>31</v>
      </c>
      <c r="P591" s="758">
        <v>11354.399999999992</v>
      </c>
      <c r="Q591" s="775">
        <v>0.967741935483871</v>
      </c>
      <c r="R591" s="757">
        <v>30</v>
      </c>
      <c r="S591" s="775">
        <v>0.967741935483871</v>
      </c>
      <c r="T591" s="842">
        <v>30</v>
      </c>
      <c r="U591" s="798">
        <v>0.967741935483871</v>
      </c>
    </row>
    <row r="592" spans="1:21" ht="14.4" customHeight="1" x14ac:dyDescent="0.3">
      <c r="A592" s="756">
        <v>50</v>
      </c>
      <c r="B592" s="757" t="s">
        <v>1862</v>
      </c>
      <c r="C592" s="757" t="s">
        <v>1867</v>
      </c>
      <c r="D592" s="840" t="s">
        <v>3055</v>
      </c>
      <c r="E592" s="841" t="s">
        <v>1874</v>
      </c>
      <c r="F592" s="757" t="s">
        <v>1864</v>
      </c>
      <c r="G592" s="757" t="s">
        <v>2603</v>
      </c>
      <c r="H592" s="757" t="s">
        <v>566</v>
      </c>
      <c r="I592" s="757" t="s">
        <v>2607</v>
      </c>
      <c r="J592" s="757" t="s">
        <v>2608</v>
      </c>
      <c r="K592" s="757" t="s">
        <v>2609</v>
      </c>
      <c r="L592" s="758">
        <v>378.48</v>
      </c>
      <c r="M592" s="758">
        <v>9461.9999999999945</v>
      </c>
      <c r="N592" s="757">
        <v>25</v>
      </c>
      <c r="O592" s="842">
        <v>25</v>
      </c>
      <c r="P592" s="758">
        <v>9461.9999999999945</v>
      </c>
      <c r="Q592" s="775">
        <v>1</v>
      </c>
      <c r="R592" s="757">
        <v>25</v>
      </c>
      <c r="S592" s="775">
        <v>1</v>
      </c>
      <c r="T592" s="842">
        <v>25</v>
      </c>
      <c r="U592" s="798">
        <v>1</v>
      </c>
    </row>
    <row r="593" spans="1:21" ht="14.4" customHeight="1" x14ac:dyDescent="0.3">
      <c r="A593" s="756">
        <v>50</v>
      </c>
      <c r="B593" s="757" t="s">
        <v>1862</v>
      </c>
      <c r="C593" s="757" t="s">
        <v>1867</v>
      </c>
      <c r="D593" s="840" t="s">
        <v>3055</v>
      </c>
      <c r="E593" s="841" t="s">
        <v>1875</v>
      </c>
      <c r="F593" s="757" t="s">
        <v>1863</v>
      </c>
      <c r="G593" s="757" t="s">
        <v>2610</v>
      </c>
      <c r="H593" s="757" t="s">
        <v>566</v>
      </c>
      <c r="I593" s="757" t="s">
        <v>2611</v>
      </c>
      <c r="J593" s="757" t="s">
        <v>2612</v>
      </c>
      <c r="K593" s="757" t="s">
        <v>2613</v>
      </c>
      <c r="L593" s="758">
        <v>1295.6400000000001</v>
      </c>
      <c r="M593" s="758">
        <v>1295.6400000000001</v>
      </c>
      <c r="N593" s="757">
        <v>1</v>
      </c>
      <c r="O593" s="842">
        <v>0.5</v>
      </c>
      <c r="P593" s="758">
        <v>1295.6400000000001</v>
      </c>
      <c r="Q593" s="775">
        <v>1</v>
      </c>
      <c r="R593" s="757">
        <v>1</v>
      </c>
      <c r="S593" s="775">
        <v>1</v>
      </c>
      <c r="T593" s="842">
        <v>0.5</v>
      </c>
      <c r="U593" s="798">
        <v>1</v>
      </c>
    </row>
    <row r="594" spans="1:21" ht="14.4" customHeight="1" x14ac:dyDescent="0.3">
      <c r="A594" s="756">
        <v>50</v>
      </c>
      <c r="B594" s="757" t="s">
        <v>1862</v>
      </c>
      <c r="C594" s="757" t="s">
        <v>1867</v>
      </c>
      <c r="D594" s="840" t="s">
        <v>3055</v>
      </c>
      <c r="E594" s="841" t="s">
        <v>1875</v>
      </c>
      <c r="F594" s="757" t="s">
        <v>1863</v>
      </c>
      <c r="G594" s="757" t="s">
        <v>2610</v>
      </c>
      <c r="H594" s="757" t="s">
        <v>566</v>
      </c>
      <c r="I594" s="757" t="s">
        <v>2614</v>
      </c>
      <c r="J594" s="757" t="s">
        <v>805</v>
      </c>
      <c r="K594" s="757" t="s">
        <v>2615</v>
      </c>
      <c r="L594" s="758">
        <v>0</v>
      </c>
      <c r="M594" s="758">
        <v>0</v>
      </c>
      <c r="N594" s="757">
        <v>1</v>
      </c>
      <c r="O594" s="842">
        <v>0.5</v>
      </c>
      <c r="P594" s="758">
        <v>0</v>
      </c>
      <c r="Q594" s="775"/>
      <c r="R594" s="757">
        <v>1</v>
      </c>
      <c r="S594" s="775">
        <v>1</v>
      </c>
      <c r="T594" s="842">
        <v>0.5</v>
      </c>
      <c r="U594" s="798">
        <v>1</v>
      </c>
    </row>
    <row r="595" spans="1:21" ht="14.4" customHeight="1" x14ac:dyDescent="0.3">
      <c r="A595" s="756">
        <v>50</v>
      </c>
      <c r="B595" s="757" t="s">
        <v>1862</v>
      </c>
      <c r="C595" s="757" t="s">
        <v>1867</v>
      </c>
      <c r="D595" s="840" t="s">
        <v>3055</v>
      </c>
      <c r="E595" s="841" t="s">
        <v>1875</v>
      </c>
      <c r="F595" s="757" t="s">
        <v>1863</v>
      </c>
      <c r="G595" s="757" t="s">
        <v>2616</v>
      </c>
      <c r="H595" s="757" t="s">
        <v>566</v>
      </c>
      <c r="I595" s="757" t="s">
        <v>2617</v>
      </c>
      <c r="J595" s="757" t="s">
        <v>2618</v>
      </c>
      <c r="K595" s="757" t="s">
        <v>2619</v>
      </c>
      <c r="L595" s="758">
        <v>0</v>
      </c>
      <c r="M595" s="758">
        <v>0</v>
      </c>
      <c r="N595" s="757">
        <v>1</v>
      </c>
      <c r="O595" s="842">
        <v>1</v>
      </c>
      <c r="P595" s="758">
        <v>0</v>
      </c>
      <c r="Q595" s="775"/>
      <c r="R595" s="757">
        <v>1</v>
      </c>
      <c r="S595" s="775">
        <v>1</v>
      </c>
      <c r="T595" s="842">
        <v>1</v>
      </c>
      <c r="U595" s="798">
        <v>1</v>
      </c>
    </row>
    <row r="596" spans="1:21" ht="14.4" customHeight="1" x14ac:dyDescent="0.3">
      <c r="A596" s="756">
        <v>50</v>
      </c>
      <c r="B596" s="757" t="s">
        <v>1862</v>
      </c>
      <c r="C596" s="757" t="s">
        <v>1867</v>
      </c>
      <c r="D596" s="840" t="s">
        <v>3055</v>
      </c>
      <c r="E596" s="841" t="s">
        <v>1875</v>
      </c>
      <c r="F596" s="757" t="s">
        <v>1863</v>
      </c>
      <c r="G596" s="757" t="s">
        <v>2620</v>
      </c>
      <c r="H596" s="757" t="s">
        <v>566</v>
      </c>
      <c r="I596" s="757" t="s">
        <v>2621</v>
      </c>
      <c r="J596" s="757" t="s">
        <v>2622</v>
      </c>
      <c r="K596" s="757" t="s">
        <v>2623</v>
      </c>
      <c r="L596" s="758">
        <v>0</v>
      </c>
      <c r="M596" s="758">
        <v>0</v>
      </c>
      <c r="N596" s="757">
        <v>1</v>
      </c>
      <c r="O596" s="842">
        <v>0.5</v>
      </c>
      <c r="P596" s="758">
        <v>0</v>
      </c>
      <c r="Q596" s="775"/>
      <c r="R596" s="757">
        <v>1</v>
      </c>
      <c r="S596" s="775">
        <v>1</v>
      </c>
      <c r="T596" s="842">
        <v>0.5</v>
      </c>
      <c r="U596" s="798">
        <v>1</v>
      </c>
    </row>
    <row r="597" spans="1:21" ht="14.4" customHeight="1" x14ac:dyDescent="0.3">
      <c r="A597" s="756">
        <v>50</v>
      </c>
      <c r="B597" s="757" t="s">
        <v>1862</v>
      </c>
      <c r="C597" s="757" t="s">
        <v>1867</v>
      </c>
      <c r="D597" s="840" t="s">
        <v>3055</v>
      </c>
      <c r="E597" s="841" t="s">
        <v>1875</v>
      </c>
      <c r="F597" s="757" t="s">
        <v>1863</v>
      </c>
      <c r="G597" s="757" t="s">
        <v>2624</v>
      </c>
      <c r="H597" s="757" t="s">
        <v>566</v>
      </c>
      <c r="I597" s="757" t="s">
        <v>2625</v>
      </c>
      <c r="J597" s="757" t="s">
        <v>2626</v>
      </c>
      <c r="K597" s="757" t="s">
        <v>2627</v>
      </c>
      <c r="L597" s="758">
        <v>13.83</v>
      </c>
      <c r="M597" s="758">
        <v>13.83</v>
      </c>
      <c r="N597" s="757">
        <v>1</v>
      </c>
      <c r="O597" s="842">
        <v>0.5</v>
      </c>
      <c r="P597" s="758">
        <v>13.83</v>
      </c>
      <c r="Q597" s="775">
        <v>1</v>
      </c>
      <c r="R597" s="757">
        <v>1</v>
      </c>
      <c r="S597" s="775">
        <v>1</v>
      </c>
      <c r="T597" s="842">
        <v>0.5</v>
      </c>
      <c r="U597" s="798">
        <v>1</v>
      </c>
    </row>
    <row r="598" spans="1:21" ht="14.4" customHeight="1" x14ac:dyDescent="0.3">
      <c r="A598" s="756">
        <v>50</v>
      </c>
      <c r="B598" s="757" t="s">
        <v>1862</v>
      </c>
      <c r="C598" s="757" t="s">
        <v>1867</v>
      </c>
      <c r="D598" s="840" t="s">
        <v>3055</v>
      </c>
      <c r="E598" s="841" t="s">
        <v>1875</v>
      </c>
      <c r="F598" s="757" t="s">
        <v>1863</v>
      </c>
      <c r="G598" s="757" t="s">
        <v>2628</v>
      </c>
      <c r="H598" s="757" t="s">
        <v>566</v>
      </c>
      <c r="I598" s="757" t="s">
        <v>2629</v>
      </c>
      <c r="J598" s="757" t="s">
        <v>2630</v>
      </c>
      <c r="K598" s="757" t="s">
        <v>2232</v>
      </c>
      <c r="L598" s="758">
        <v>30.92</v>
      </c>
      <c r="M598" s="758">
        <v>61.84</v>
      </c>
      <c r="N598" s="757">
        <v>2</v>
      </c>
      <c r="O598" s="842">
        <v>0.5</v>
      </c>
      <c r="P598" s="758">
        <v>61.84</v>
      </c>
      <c r="Q598" s="775">
        <v>1</v>
      </c>
      <c r="R598" s="757">
        <v>2</v>
      </c>
      <c r="S598" s="775">
        <v>1</v>
      </c>
      <c r="T598" s="842">
        <v>0.5</v>
      </c>
      <c r="U598" s="798">
        <v>1</v>
      </c>
    </row>
    <row r="599" spans="1:21" ht="14.4" customHeight="1" x14ac:dyDescent="0.3">
      <c r="A599" s="756">
        <v>50</v>
      </c>
      <c r="B599" s="757" t="s">
        <v>1862</v>
      </c>
      <c r="C599" s="757" t="s">
        <v>1867</v>
      </c>
      <c r="D599" s="840" t="s">
        <v>3055</v>
      </c>
      <c r="E599" s="841" t="s">
        <v>1875</v>
      </c>
      <c r="F599" s="757" t="s">
        <v>1863</v>
      </c>
      <c r="G599" s="757" t="s">
        <v>2631</v>
      </c>
      <c r="H599" s="757" t="s">
        <v>566</v>
      </c>
      <c r="I599" s="757" t="s">
        <v>2632</v>
      </c>
      <c r="J599" s="757" t="s">
        <v>2633</v>
      </c>
      <c r="K599" s="757" t="s">
        <v>2634</v>
      </c>
      <c r="L599" s="758">
        <v>19.89</v>
      </c>
      <c r="M599" s="758">
        <v>19.89</v>
      </c>
      <c r="N599" s="757">
        <v>1</v>
      </c>
      <c r="O599" s="842">
        <v>0.5</v>
      </c>
      <c r="P599" s="758">
        <v>19.89</v>
      </c>
      <c r="Q599" s="775">
        <v>1</v>
      </c>
      <c r="R599" s="757">
        <v>1</v>
      </c>
      <c r="S599" s="775">
        <v>1</v>
      </c>
      <c r="T599" s="842">
        <v>0.5</v>
      </c>
      <c r="U599" s="798">
        <v>1</v>
      </c>
    </row>
    <row r="600" spans="1:21" ht="14.4" customHeight="1" x14ac:dyDescent="0.3">
      <c r="A600" s="756">
        <v>50</v>
      </c>
      <c r="B600" s="757" t="s">
        <v>1862</v>
      </c>
      <c r="C600" s="757" t="s">
        <v>1867</v>
      </c>
      <c r="D600" s="840" t="s">
        <v>3055</v>
      </c>
      <c r="E600" s="841" t="s">
        <v>1875</v>
      </c>
      <c r="F600" s="757" t="s">
        <v>1863</v>
      </c>
      <c r="G600" s="757" t="s">
        <v>2631</v>
      </c>
      <c r="H600" s="757" t="s">
        <v>566</v>
      </c>
      <c r="I600" s="757" t="s">
        <v>2635</v>
      </c>
      <c r="J600" s="757" t="s">
        <v>2633</v>
      </c>
      <c r="K600" s="757" t="s">
        <v>2636</v>
      </c>
      <c r="L600" s="758">
        <v>19.89</v>
      </c>
      <c r="M600" s="758">
        <v>19.89</v>
      </c>
      <c r="N600" s="757">
        <v>1</v>
      </c>
      <c r="O600" s="842">
        <v>1</v>
      </c>
      <c r="P600" s="758">
        <v>19.89</v>
      </c>
      <c r="Q600" s="775">
        <v>1</v>
      </c>
      <c r="R600" s="757">
        <v>1</v>
      </c>
      <c r="S600" s="775">
        <v>1</v>
      </c>
      <c r="T600" s="842">
        <v>1</v>
      </c>
      <c r="U600" s="798">
        <v>1</v>
      </c>
    </row>
    <row r="601" spans="1:21" ht="14.4" customHeight="1" x14ac:dyDescent="0.3">
      <c r="A601" s="756">
        <v>50</v>
      </c>
      <c r="B601" s="757" t="s">
        <v>1862</v>
      </c>
      <c r="C601" s="757" t="s">
        <v>1867</v>
      </c>
      <c r="D601" s="840" t="s">
        <v>3055</v>
      </c>
      <c r="E601" s="841" t="s">
        <v>1875</v>
      </c>
      <c r="F601" s="757" t="s">
        <v>1863</v>
      </c>
      <c r="G601" s="757" t="s">
        <v>2427</v>
      </c>
      <c r="H601" s="757" t="s">
        <v>566</v>
      </c>
      <c r="I601" s="757" t="s">
        <v>2428</v>
      </c>
      <c r="J601" s="757" t="s">
        <v>874</v>
      </c>
      <c r="K601" s="757" t="s">
        <v>2429</v>
      </c>
      <c r="L601" s="758">
        <v>107.27</v>
      </c>
      <c r="M601" s="758">
        <v>107.27</v>
      </c>
      <c r="N601" s="757">
        <v>1</v>
      </c>
      <c r="O601" s="842">
        <v>0.5</v>
      </c>
      <c r="P601" s="758"/>
      <c r="Q601" s="775">
        <v>0</v>
      </c>
      <c r="R601" s="757"/>
      <c r="S601" s="775">
        <v>0</v>
      </c>
      <c r="T601" s="842"/>
      <c r="U601" s="798">
        <v>0</v>
      </c>
    </row>
    <row r="602" spans="1:21" ht="14.4" customHeight="1" x14ac:dyDescent="0.3">
      <c r="A602" s="756">
        <v>50</v>
      </c>
      <c r="B602" s="757" t="s">
        <v>1862</v>
      </c>
      <c r="C602" s="757" t="s">
        <v>1867</v>
      </c>
      <c r="D602" s="840" t="s">
        <v>3055</v>
      </c>
      <c r="E602" s="841" t="s">
        <v>1875</v>
      </c>
      <c r="F602" s="757" t="s">
        <v>1863</v>
      </c>
      <c r="G602" s="757" t="s">
        <v>1959</v>
      </c>
      <c r="H602" s="757" t="s">
        <v>566</v>
      </c>
      <c r="I602" s="757" t="s">
        <v>1960</v>
      </c>
      <c r="J602" s="757" t="s">
        <v>1349</v>
      </c>
      <c r="K602" s="757" t="s">
        <v>1961</v>
      </c>
      <c r="L602" s="758">
        <v>34.15</v>
      </c>
      <c r="M602" s="758">
        <v>34.15</v>
      </c>
      <c r="N602" s="757">
        <v>1</v>
      </c>
      <c r="O602" s="842">
        <v>0.5</v>
      </c>
      <c r="P602" s="758"/>
      <c r="Q602" s="775">
        <v>0</v>
      </c>
      <c r="R602" s="757"/>
      <c r="S602" s="775">
        <v>0</v>
      </c>
      <c r="T602" s="842"/>
      <c r="U602" s="798">
        <v>0</v>
      </c>
    </row>
    <row r="603" spans="1:21" ht="14.4" customHeight="1" x14ac:dyDescent="0.3">
      <c r="A603" s="756">
        <v>50</v>
      </c>
      <c r="B603" s="757" t="s">
        <v>1862</v>
      </c>
      <c r="C603" s="757" t="s">
        <v>1867</v>
      </c>
      <c r="D603" s="840" t="s">
        <v>3055</v>
      </c>
      <c r="E603" s="841" t="s">
        <v>1875</v>
      </c>
      <c r="F603" s="757" t="s">
        <v>1863</v>
      </c>
      <c r="G603" s="757" t="s">
        <v>1927</v>
      </c>
      <c r="H603" s="757" t="s">
        <v>566</v>
      </c>
      <c r="I603" s="757" t="s">
        <v>2008</v>
      </c>
      <c r="J603" s="757" t="s">
        <v>1155</v>
      </c>
      <c r="K603" s="757" t="s">
        <v>1929</v>
      </c>
      <c r="L603" s="758">
        <v>42.54</v>
      </c>
      <c r="M603" s="758">
        <v>42.54</v>
      </c>
      <c r="N603" s="757">
        <v>1</v>
      </c>
      <c r="O603" s="842">
        <v>1</v>
      </c>
      <c r="P603" s="758">
        <v>42.54</v>
      </c>
      <c r="Q603" s="775">
        <v>1</v>
      </c>
      <c r="R603" s="757">
        <v>1</v>
      </c>
      <c r="S603" s="775">
        <v>1</v>
      </c>
      <c r="T603" s="842">
        <v>1</v>
      </c>
      <c r="U603" s="798">
        <v>1</v>
      </c>
    </row>
    <row r="604" spans="1:21" ht="14.4" customHeight="1" x14ac:dyDescent="0.3">
      <c r="A604" s="756">
        <v>50</v>
      </c>
      <c r="B604" s="757" t="s">
        <v>1862</v>
      </c>
      <c r="C604" s="757" t="s">
        <v>1867</v>
      </c>
      <c r="D604" s="840" t="s">
        <v>3055</v>
      </c>
      <c r="E604" s="841" t="s">
        <v>1876</v>
      </c>
      <c r="F604" s="757" t="s">
        <v>1863</v>
      </c>
      <c r="G604" s="757" t="s">
        <v>2637</v>
      </c>
      <c r="H604" s="757" t="s">
        <v>566</v>
      </c>
      <c r="I604" s="757" t="s">
        <v>2638</v>
      </c>
      <c r="J604" s="757" t="s">
        <v>1293</v>
      </c>
      <c r="K604" s="757" t="s">
        <v>2639</v>
      </c>
      <c r="L604" s="758">
        <v>57.76</v>
      </c>
      <c r="M604" s="758">
        <v>57.76</v>
      </c>
      <c r="N604" s="757">
        <v>1</v>
      </c>
      <c r="O604" s="842">
        <v>1</v>
      </c>
      <c r="P604" s="758">
        <v>57.76</v>
      </c>
      <c r="Q604" s="775">
        <v>1</v>
      </c>
      <c r="R604" s="757">
        <v>1</v>
      </c>
      <c r="S604" s="775">
        <v>1</v>
      </c>
      <c r="T604" s="842">
        <v>1</v>
      </c>
      <c r="U604" s="798">
        <v>1</v>
      </c>
    </row>
    <row r="605" spans="1:21" ht="14.4" customHeight="1" x14ac:dyDescent="0.3">
      <c r="A605" s="756">
        <v>50</v>
      </c>
      <c r="B605" s="757" t="s">
        <v>1862</v>
      </c>
      <c r="C605" s="757" t="s">
        <v>1867</v>
      </c>
      <c r="D605" s="840" t="s">
        <v>3055</v>
      </c>
      <c r="E605" s="841" t="s">
        <v>1876</v>
      </c>
      <c r="F605" s="757" t="s">
        <v>1863</v>
      </c>
      <c r="G605" s="757" t="s">
        <v>1890</v>
      </c>
      <c r="H605" s="757" t="s">
        <v>595</v>
      </c>
      <c r="I605" s="757" t="s">
        <v>2020</v>
      </c>
      <c r="J605" s="757" t="s">
        <v>958</v>
      </c>
      <c r="K605" s="757" t="s">
        <v>1602</v>
      </c>
      <c r="L605" s="758">
        <v>105.32</v>
      </c>
      <c r="M605" s="758">
        <v>210.64</v>
      </c>
      <c r="N605" s="757">
        <v>2</v>
      </c>
      <c r="O605" s="842">
        <v>1.5</v>
      </c>
      <c r="P605" s="758">
        <v>105.32</v>
      </c>
      <c r="Q605" s="775">
        <v>0.5</v>
      </c>
      <c r="R605" s="757">
        <v>1</v>
      </c>
      <c r="S605" s="775">
        <v>0.5</v>
      </c>
      <c r="T605" s="842">
        <v>0.5</v>
      </c>
      <c r="U605" s="798">
        <v>0.33333333333333331</v>
      </c>
    </row>
    <row r="606" spans="1:21" ht="14.4" customHeight="1" x14ac:dyDescent="0.3">
      <c r="A606" s="756">
        <v>50</v>
      </c>
      <c r="B606" s="757" t="s">
        <v>1862</v>
      </c>
      <c r="C606" s="757" t="s">
        <v>1867</v>
      </c>
      <c r="D606" s="840" t="s">
        <v>3055</v>
      </c>
      <c r="E606" s="841" t="s">
        <v>1876</v>
      </c>
      <c r="F606" s="757" t="s">
        <v>1863</v>
      </c>
      <c r="G606" s="757" t="s">
        <v>2315</v>
      </c>
      <c r="H606" s="757" t="s">
        <v>566</v>
      </c>
      <c r="I606" s="757" t="s">
        <v>2640</v>
      </c>
      <c r="J606" s="757" t="s">
        <v>2641</v>
      </c>
      <c r="K606" s="757" t="s">
        <v>2642</v>
      </c>
      <c r="L606" s="758">
        <v>39.17</v>
      </c>
      <c r="M606" s="758">
        <v>39.17</v>
      </c>
      <c r="N606" s="757">
        <v>1</v>
      </c>
      <c r="O606" s="842">
        <v>1</v>
      </c>
      <c r="P606" s="758">
        <v>39.17</v>
      </c>
      <c r="Q606" s="775">
        <v>1</v>
      </c>
      <c r="R606" s="757">
        <v>1</v>
      </c>
      <c r="S606" s="775">
        <v>1</v>
      </c>
      <c r="T606" s="842">
        <v>1</v>
      </c>
      <c r="U606" s="798">
        <v>1</v>
      </c>
    </row>
    <row r="607" spans="1:21" ht="14.4" customHeight="1" x14ac:dyDescent="0.3">
      <c r="A607" s="756">
        <v>50</v>
      </c>
      <c r="B607" s="757" t="s">
        <v>1862</v>
      </c>
      <c r="C607" s="757" t="s">
        <v>1867</v>
      </c>
      <c r="D607" s="840" t="s">
        <v>3055</v>
      </c>
      <c r="E607" s="841" t="s">
        <v>1876</v>
      </c>
      <c r="F607" s="757" t="s">
        <v>1863</v>
      </c>
      <c r="G607" s="757" t="s">
        <v>2094</v>
      </c>
      <c r="H607" s="757" t="s">
        <v>566</v>
      </c>
      <c r="I607" s="757" t="s">
        <v>2095</v>
      </c>
      <c r="J607" s="757" t="s">
        <v>2096</v>
      </c>
      <c r="K607" s="757" t="s">
        <v>2097</v>
      </c>
      <c r="L607" s="758">
        <v>46.75</v>
      </c>
      <c r="M607" s="758">
        <v>46.75</v>
      </c>
      <c r="N607" s="757">
        <v>1</v>
      </c>
      <c r="O607" s="842">
        <v>1</v>
      </c>
      <c r="P607" s="758"/>
      <c r="Q607" s="775">
        <v>0</v>
      </c>
      <c r="R607" s="757"/>
      <c r="S607" s="775">
        <v>0</v>
      </c>
      <c r="T607" s="842"/>
      <c r="U607" s="798">
        <v>0</v>
      </c>
    </row>
    <row r="608" spans="1:21" ht="14.4" customHeight="1" x14ac:dyDescent="0.3">
      <c r="A608" s="756">
        <v>50</v>
      </c>
      <c r="B608" s="757" t="s">
        <v>1862</v>
      </c>
      <c r="C608" s="757" t="s">
        <v>1867</v>
      </c>
      <c r="D608" s="840" t="s">
        <v>3055</v>
      </c>
      <c r="E608" s="841" t="s">
        <v>1876</v>
      </c>
      <c r="F608" s="757" t="s">
        <v>1863</v>
      </c>
      <c r="G608" s="757" t="s">
        <v>2643</v>
      </c>
      <c r="H608" s="757" t="s">
        <v>566</v>
      </c>
      <c r="I608" s="757" t="s">
        <v>2644</v>
      </c>
      <c r="J608" s="757" t="s">
        <v>1147</v>
      </c>
      <c r="K608" s="757" t="s">
        <v>2645</v>
      </c>
      <c r="L608" s="758">
        <v>89.91</v>
      </c>
      <c r="M608" s="758">
        <v>89.91</v>
      </c>
      <c r="N608" s="757">
        <v>1</v>
      </c>
      <c r="O608" s="842">
        <v>1</v>
      </c>
      <c r="P608" s="758">
        <v>89.91</v>
      </c>
      <c r="Q608" s="775">
        <v>1</v>
      </c>
      <c r="R608" s="757">
        <v>1</v>
      </c>
      <c r="S608" s="775">
        <v>1</v>
      </c>
      <c r="T608" s="842">
        <v>1</v>
      </c>
      <c r="U608" s="798">
        <v>1</v>
      </c>
    </row>
    <row r="609" spans="1:21" ht="14.4" customHeight="1" x14ac:dyDescent="0.3">
      <c r="A609" s="756">
        <v>50</v>
      </c>
      <c r="B609" s="757" t="s">
        <v>1862</v>
      </c>
      <c r="C609" s="757" t="s">
        <v>1867</v>
      </c>
      <c r="D609" s="840" t="s">
        <v>3055</v>
      </c>
      <c r="E609" s="841" t="s">
        <v>1876</v>
      </c>
      <c r="F609" s="757" t="s">
        <v>1863</v>
      </c>
      <c r="G609" s="757" t="s">
        <v>2542</v>
      </c>
      <c r="H609" s="757" t="s">
        <v>566</v>
      </c>
      <c r="I609" s="757" t="s">
        <v>2543</v>
      </c>
      <c r="J609" s="757" t="s">
        <v>2544</v>
      </c>
      <c r="K609" s="757" t="s">
        <v>2545</v>
      </c>
      <c r="L609" s="758">
        <v>69.59</v>
      </c>
      <c r="M609" s="758">
        <v>69.59</v>
      </c>
      <c r="N609" s="757">
        <v>1</v>
      </c>
      <c r="O609" s="842">
        <v>1</v>
      </c>
      <c r="P609" s="758">
        <v>69.59</v>
      </c>
      <c r="Q609" s="775">
        <v>1</v>
      </c>
      <c r="R609" s="757">
        <v>1</v>
      </c>
      <c r="S609" s="775">
        <v>1</v>
      </c>
      <c r="T609" s="842">
        <v>1</v>
      </c>
      <c r="U609" s="798">
        <v>1</v>
      </c>
    </row>
    <row r="610" spans="1:21" ht="14.4" customHeight="1" x14ac:dyDescent="0.3">
      <c r="A610" s="756">
        <v>50</v>
      </c>
      <c r="B610" s="757" t="s">
        <v>1862</v>
      </c>
      <c r="C610" s="757" t="s">
        <v>1867</v>
      </c>
      <c r="D610" s="840" t="s">
        <v>3055</v>
      </c>
      <c r="E610" s="841" t="s">
        <v>1876</v>
      </c>
      <c r="F610" s="757" t="s">
        <v>1863</v>
      </c>
      <c r="G610" s="757" t="s">
        <v>1911</v>
      </c>
      <c r="H610" s="757" t="s">
        <v>595</v>
      </c>
      <c r="I610" s="757" t="s">
        <v>1986</v>
      </c>
      <c r="J610" s="757" t="s">
        <v>774</v>
      </c>
      <c r="K610" s="757" t="s">
        <v>1562</v>
      </c>
      <c r="L610" s="758">
        <v>490.89</v>
      </c>
      <c r="M610" s="758">
        <v>981.78</v>
      </c>
      <c r="N610" s="757">
        <v>2</v>
      </c>
      <c r="O610" s="842">
        <v>1</v>
      </c>
      <c r="P610" s="758">
        <v>981.78</v>
      </c>
      <c r="Q610" s="775">
        <v>1</v>
      </c>
      <c r="R610" s="757">
        <v>2</v>
      </c>
      <c r="S610" s="775">
        <v>1</v>
      </c>
      <c r="T610" s="842">
        <v>1</v>
      </c>
      <c r="U610" s="798">
        <v>1</v>
      </c>
    </row>
    <row r="611" spans="1:21" ht="14.4" customHeight="1" x14ac:dyDescent="0.3">
      <c r="A611" s="756">
        <v>50</v>
      </c>
      <c r="B611" s="757" t="s">
        <v>1862</v>
      </c>
      <c r="C611" s="757" t="s">
        <v>1867</v>
      </c>
      <c r="D611" s="840" t="s">
        <v>3055</v>
      </c>
      <c r="E611" s="841" t="s">
        <v>1876</v>
      </c>
      <c r="F611" s="757" t="s">
        <v>1863</v>
      </c>
      <c r="G611" s="757" t="s">
        <v>1914</v>
      </c>
      <c r="H611" s="757" t="s">
        <v>595</v>
      </c>
      <c r="I611" s="757" t="s">
        <v>2646</v>
      </c>
      <c r="J611" s="757" t="s">
        <v>1614</v>
      </c>
      <c r="K611" s="757" t="s">
        <v>2647</v>
      </c>
      <c r="L611" s="758">
        <v>437.23</v>
      </c>
      <c r="M611" s="758">
        <v>874.46</v>
      </c>
      <c r="N611" s="757">
        <v>2</v>
      </c>
      <c r="O611" s="842">
        <v>1.5</v>
      </c>
      <c r="P611" s="758">
        <v>874.46</v>
      </c>
      <c r="Q611" s="775">
        <v>1</v>
      </c>
      <c r="R611" s="757">
        <v>2</v>
      </c>
      <c r="S611" s="775">
        <v>1</v>
      </c>
      <c r="T611" s="842">
        <v>1.5</v>
      </c>
      <c r="U611" s="798">
        <v>1</v>
      </c>
    </row>
    <row r="612" spans="1:21" ht="14.4" customHeight="1" x14ac:dyDescent="0.3">
      <c r="A612" s="756">
        <v>50</v>
      </c>
      <c r="B612" s="757" t="s">
        <v>1862</v>
      </c>
      <c r="C612" s="757" t="s">
        <v>1867</v>
      </c>
      <c r="D612" s="840" t="s">
        <v>3055</v>
      </c>
      <c r="E612" s="841" t="s">
        <v>1877</v>
      </c>
      <c r="F612" s="757" t="s">
        <v>1863</v>
      </c>
      <c r="G612" s="757" t="s">
        <v>2637</v>
      </c>
      <c r="H612" s="757" t="s">
        <v>566</v>
      </c>
      <c r="I612" s="757" t="s">
        <v>2638</v>
      </c>
      <c r="J612" s="757" t="s">
        <v>1293</v>
      </c>
      <c r="K612" s="757" t="s">
        <v>2639</v>
      </c>
      <c r="L612" s="758">
        <v>57.76</v>
      </c>
      <c r="M612" s="758">
        <v>57.76</v>
      </c>
      <c r="N612" s="757">
        <v>1</v>
      </c>
      <c r="O612" s="842">
        <v>0.5</v>
      </c>
      <c r="P612" s="758">
        <v>57.76</v>
      </c>
      <c r="Q612" s="775">
        <v>1</v>
      </c>
      <c r="R612" s="757">
        <v>1</v>
      </c>
      <c r="S612" s="775">
        <v>1</v>
      </c>
      <c r="T612" s="842">
        <v>0.5</v>
      </c>
      <c r="U612" s="798">
        <v>1</v>
      </c>
    </row>
    <row r="613" spans="1:21" ht="14.4" customHeight="1" x14ac:dyDescent="0.3">
      <c r="A613" s="756">
        <v>50</v>
      </c>
      <c r="B613" s="757" t="s">
        <v>1862</v>
      </c>
      <c r="C613" s="757" t="s">
        <v>1867</v>
      </c>
      <c r="D613" s="840" t="s">
        <v>3055</v>
      </c>
      <c r="E613" s="841" t="s">
        <v>1877</v>
      </c>
      <c r="F613" s="757" t="s">
        <v>1863</v>
      </c>
      <c r="G613" s="757" t="s">
        <v>1948</v>
      </c>
      <c r="H613" s="757" t="s">
        <v>595</v>
      </c>
      <c r="I613" s="757" t="s">
        <v>1636</v>
      </c>
      <c r="J613" s="757" t="s">
        <v>1631</v>
      </c>
      <c r="K613" s="757" t="s">
        <v>1637</v>
      </c>
      <c r="L613" s="758">
        <v>392.42</v>
      </c>
      <c r="M613" s="758">
        <v>392.42</v>
      </c>
      <c r="N613" s="757">
        <v>1</v>
      </c>
      <c r="O613" s="842">
        <v>0.5</v>
      </c>
      <c r="P613" s="758"/>
      <c r="Q613" s="775">
        <v>0</v>
      </c>
      <c r="R613" s="757"/>
      <c r="S613" s="775">
        <v>0</v>
      </c>
      <c r="T613" s="842"/>
      <c r="U613" s="798">
        <v>0</v>
      </c>
    </row>
    <row r="614" spans="1:21" ht="14.4" customHeight="1" x14ac:dyDescent="0.3">
      <c r="A614" s="756">
        <v>50</v>
      </c>
      <c r="B614" s="757" t="s">
        <v>1862</v>
      </c>
      <c r="C614" s="757" t="s">
        <v>1867</v>
      </c>
      <c r="D614" s="840" t="s">
        <v>3055</v>
      </c>
      <c r="E614" s="841" t="s">
        <v>1877</v>
      </c>
      <c r="F614" s="757" t="s">
        <v>1863</v>
      </c>
      <c r="G614" s="757" t="s">
        <v>1948</v>
      </c>
      <c r="H614" s="757" t="s">
        <v>566</v>
      </c>
      <c r="I614" s="757" t="s">
        <v>2648</v>
      </c>
      <c r="J614" s="757" t="s">
        <v>2649</v>
      </c>
      <c r="K614" s="757" t="s">
        <v>2650</v>
      </c>
      <c r="L614" s="758">
        <v>0</v>
      </c>
      <c r="M614" s="758">
        <v>0</v>
      </c>
      <c r="N614" s="757">
        <v>1</v>
      </c>
      <c r="O614" s="842">
        <v>0.5</v>
      </c>
      <c r="P614" s="758"/>
      <c r="Q614" s="775"/>
      <c r="R614" s="757"/>
      <c r="S614" s="775">
        <v>0</v>
      </c>
      <c r="T614" s="842"/>
      <c r="U614" s="798">
        <v>0</v>
      </c>
    </row>
    <row r="615" spans="1:21" ht="14.4" customHeight="1" x14ac:dyDescent="0.3">
      <c r="A615" s="756">
        <v>50</v>
      </c>
      <c r="B615" s="757" t="s">
        <v>1862</v>
      </c>
      <c r="C615" s="757" t="s">
        <v>1867</v>
      </c>
      <c r="D615" s="840" t="s">
        <v>3055</v>
      </c>
      <c r="E615" s="841" t="s">
        <v>1877</v>
      </c>
      <c r="F615" s="757" t="s">
        <v>1863</v>
      </c>
      <c r="G615" s="757" t="s">
        <v>2651</v>
      </c>
      <c r="H615" s="757" t="s">
        <v>566</v>
      </c>
      <c r="I615" s="757" t="s">
        <v>2652</v>
      </c>
      <c r="J615" s="757" t="s">
        <v>2653</v>
      </c>
      <c r="K615" s="757" t="s">
        <v>2654</v>
      </c>
      <c r="L615" s="758">
        <v>238.72</v>
      </c>
      <c r="M615" s="758">
        <v>238.72</v>
      </c>
      <c r="N615" s="757">
        <v>1</v>
      </c>
      <c r="O615" s="842">
        <v>0.5</v>
      </c>
      <c r="P615" s="758"/>
      <c r="Q615" s="775">
        <v>0</v>
      </c>
      <c r="R615" s="757"/>
      <c r="S615" s="775">
        <v>0</v>
      </c>
      <c r="T615" s="842"/>
      <c r="U615" s="798">
        <v>0</v>
      </c>
    </row>
    <row r="616" spans="1:21" ht="14.4" customHeight="1" x14ac:dyDescent="0.3">
      <c r="A616" s="756">
        <v>50</v>
      </c>
      <c r="B616" s="757" t="s">
        <v>1862</v>
      </c>
      <c r="C616" s="757" t="s">
        <v>1867</v>
      </c>
      <c r="D616" s="840" t="s">
        <v>3055</v>
      </c>
      <c r="E616" s="841" t="s">
        <v>1877</v>
      </c>
      <c r="F616" s="757" t="s">
        <v>1863</v>
      </c>
      <c r="G616" s="757" t="s">
        <v>2315</v>
      </c>
      <c r="H616" s="757" t="s">
        <v>566</v>
      </c>
      <c r="I616" s="757" t="s">
        <v>2316</v>
      </c>
      <c r="J616" s="757" t="s">
        <v>1110</v>
      </c>
      <c r="K616" s="757" t="s">
        <v>2317</v>
      </c>
      <c r="L616" s="758">
        <v>78.33</v>
      </c>
      <c r="M616" s="758">
        <v>78.33</v>
      </c>
      <c r="N616" s="757">
        <v>1</v>
      </c>
      <c r="O616" s="842">
        <v>1</v>
      </c>
      <c r="P616" s="758"/>
      <c r="Q616" s="775">
        <v>0</v>
      </c>
      <c r="R616" s="757"/>
      <c r="S616" s="775">
        <v>0</v>
      </c>
      <c r="T616" s="842"/>
      <c r="U616" s="798">
        <v>0</v>
      </c>
    </row>
    <row r="617" spans="1:21" ht="14.4" customHeight="1" x14ac:dyDescent="0.3">
      <c r="A617" s="756">
        <v>50</v>
      </c>
      <c r="B617" s="757" t="s">
        <v>1862</v>
      </c>
      <c r="C617" s="757" t="s">
        <v>1867</v>
      </c>
      <c r="D617" s="840" t="s">
        <v>3055</v>
      </c>
      <c r="E617" s="841" t="s">
        <v>1877</v>
      </c>
      <c r="F617" s="757" t="s">
        <v>1863</v>
      </c>
      <c r="G617" s="757" t="s">
        <v>2655</v>
      </c>
      <c r="H617" s="757" t="s">
        <v>566</v>
      </c>
      <c r="I617" s="757" t="s">
        <v>2656</v>
      </c>
      <c r="J617" s="757" t="s">
        <v>2657</v>
      </c>
      <c r="K617" s="757" t="s">
        <v>2658</v>
      </c>
      <c r="L617" s="758">
        <v>0</v>
      </c>
      <c r="M617" s="758">
        <v>0</v>
      </c>
      <c r="N617" s="757">
        <v>1</v>
      </c>
      <c r="O617" s="842">
        <v>0.5</v>
      </c>
      <c r="P617" s="758">
        <v>0</v>
      </c>
      <c r="Q617" s="775"/>
      <c r="R617" s="757">
        <v>1</v>
      </c>
      <c r="S617" s="775">
        <v>1</v>
      </c>
      <c r="T617" s="842">
        <v>0.5</v>
      </c>
      <c r="U617" s="798">
        <v>1</v>
      </c>
    </row>
    <row r="618" spans="1:21" ht="14.4" customHeight="1" x14ac:dyDescent="0.3">
      <c r="A618" s="756">
        <v>50</v>
      </c>
      <c r="B618" s="757" t="s">
        <v>1862</v>
      </c>
      <c r="C618" s="757" t="s">
        <v>1867</v>
      </c>
      <c r="D618" s="840" t="s">
        <v>3055</v>
      </c>
      <c r="E618" s="841" t="s">
        <v>1877</v>
      </c>
      <c r="F618" s="757" t="s">
        <v>1863</v>
      </c>
      <c r="G618" s="757" t="s">
        <v>2322</v>
      </c>
      <c r="H618" s="757" t="s">
        <v>566</v>
      </c>
      <c r="I618" s="757" t="s">
        <v>2659</v>
      </c>
      <c r="J618" s="757" t="s">
        <v>706</v>
      </c>
      <c r="K618" s="757" t="s">
        <v>2176</v>
      </c>
      <c r="L618" s="758">
        <v>91.11</v>
      </c>
      <c r="M618" s="758">
        <v>91.11</v>
      </c>
      <c r="N618" s="757">
        <v>1</v>
      </c>
      <c r="O618" s="842">
        <v>0.5</v>
      </c>
      <c r="P618" s="758">
        <v>91.11</v>
      </c>
      <c r="Q618" s="775">
        <v>1</v>
      </c>
      <c r="R618" s="757">
        <v>1</v>
      </c>
      <c r="S618" s="775">
        <v>1</v>
      </c>
      <c r="T618" s="842">
        <v>0.5</v>
      </c>
      <c r="U618" s="798">
        <v>1</v>
      </c>
    </row>
    <row r="619" spans="1:21" ht="14.4" customHeight="1" x14ac:dyDescent="0.3">
      <c r="A619" s="756">
        <v>50</v>
      </c>
      <c r="B619" s="757" t="s">
        <v>1862</v>
      </c>
      <c r="C619" s="757" t="s">
        <v>1867</v>
      </c>
      <c r="D619" s="840" t="s">
        <v>3055</v>
      </c>
      <c r="E619" s="841" t="s">
        <v>1877</v>
      </c>
      <c r="F619" s="757" t="s">
        <v>1863</v>
      </c>
      <c r="G619" s="757" t="s">
        <v>2322</v>
      </c>
      <c r="H619" s="757" t="s">
        <v>566</v>
      </c>
      <c r="I619" s="757" t="s">
        <v>2660</v>
      </c>
      <c r="J619" s="757" t="s">
        <v>706</v>
      </c>
      <c r="K619" s="757" t="s">
        <v>2176</v>
      </c>
      <c r="L619" s="758">
        <v>91.11</v>
      </c>
      <c r="M619" s="758">
        <v>91.11</v>
      </c>
      <c r="N619" s="757">
        <v>1</v>
      </c>
      <c r="O619" s="842">
        <v>0.5</v>
      </c>
      <c r="P619" s="758"/>
      <c r="Q619" s="775">
        <v>0</v>
      </c>
      <c r="R619" s="757"/>
      <c r="S619" s="775">
        <v>0</v>
      </c>
      <c r="T619" s="842"/>
      <c r="U619" s="798">
        <v>0</v>
      </c>
    </row>
    <row r="620" spans="1:21" ht="14.4" customHeight="1" x14ac:dyDescent="0.3">
      <c r="A620" s="756">
        <v>50</v>
      </c>
      <c r="B620" s="757" t="s">
        <v>1862</v>
      </c>
      <c r="C620" s="757" t="s">
        <v>1867</v>
      </c>
      <c r="D620" s="840" t="s">
        <v>3055</v>
      </c>
      <c r="E620" s="841" t="s">
        <v>1877</v>
      </c>
      <c r="F620" s="757" t="s">
        <v>1863</v>
      </c>
      <c r="G620" s="757" t="s">
        <v>2322</v>
      </c>
      <c r="H620" s="757" t="s">
        <v>566</v>
      </c>
      <c r="I620" s="757" t="s">
        <v>2661</v>
      </c>
      <c r="J620" s="757" t="s">
        <v>706</v>
      </c>
      <c r="K620" s="757" t="s">
        <v>2176</v>
      </c>
      <c r="L620" s="758">
        <v>91.11</v>
      </c>
      <c r="M620" s="758">
        <v>273.33</v>
      </c>
      <c r="N620" s="757">
        <v>3</v>
      </c>
      <c r="O620" s="842">
        <v>1.5</v>
      </c>
      <c r="P620" s="758">
        <v>182.22</v>
      </c>
      <c r="Q620" s="775">
        <v>0.66666666666666674</v>
      </c>
      <c r="R620" s="757">
        <v>2</v>
      </c>
      <c r="S620" s="775">
        <v>0.66666666666666663</v>
      </c>
      <c r="T620" s="842">
        <v>1</v>
      </c>
      <c r="U620" s="798">
        <v>0.66666666666666663</v>
      </c>
    </row>
    <row r="621" spans="1:21" ht="14.4" customHeight="1" x14ac:dyDescent="0.3">
      <c r="A621" s="756">
        <v>50</v>
      </c>
      <c r="B621" s="757" t="s">
        <v>1862</v>
      </c>
      <c r="C621" s="757" t="s">
        <v>1867</v>
      </c>
      <c r="D621" s="840" t="s">
        <v>3055</v>
      </c>
      <c r="E621" s="841" t="s">
        <v>1877</v>
      </c>
      <c r="F621" s="757" t="s">
        <v>1863</v>
      </c>
      <c r="G621" s="757" t="s">
        <v>2098</v>
      </c>
      <c r="H621" s="757" t="s">
        <v>566</v>
      </c>
      <c r="I621" s="757" t="s">
        <v>2099</v>
      </c>
      <c r="J621" s="757" t="s">
        <v>747</v>
      </c>
      <c r="K621" s="757" t="s">
        <v>2100</v>
      </c>
      <c r="L621" s="758">
        <v>159.16999999999999</v>
      </c>
      <c r="M621" s="758">
        <v>318.33999999999997</v>
      </c>
      <c r="N621" s="757">
        <v>2</v>
      </c>
      <c r="O621" s="842">
        <v>0.5</v>
      </c>
      <c r="P621" s="758"/>
      <c r="Q621" s="775">
        <v>0</v>
      </c>
      <c r="R621" s="757"/>
      <c r="S621" s="775">
        <v>0</v>
      </c>
      <c r="T621" s="842"/>
      <c r="U621" s="798">
        <v>0</v>
      </c>
    </row>
    <row r="622" spans="1:21" ht="14.4" customHeight="1" x14ac:dyDescent="0.3">
      <c r="A622" s="756">
        <v>50</v>
      </c>
      <c r="B622" s="757" t="s">
        <v>1862</v>
      </c>
      <c r="C622" s="757" t="s">
        <v>1867</v>
      </c>
      <c r="D622" s="840" t="s">
        <v>3055</v>
      </c>
      <c r="E622" s="841" t="s">
        <v>1877</v>
      </c>
      <c r="F622" s="757" t="s">
        <v>1863</v>
      </c>
      <c r="G622" s="757" t="s">
        <v>1891</v>
      </c>
      <c r="H622" s="757" t="s">
        <v>566</v>
      </c>
      <c r="I622" s="757" t="s">
        <v>2329</v>
      </c>
      <c r="J622" s="757" t="s">
        <v>782</v>
      </c>
      <c r="K622" s="757" t="s">
        <v>2330</v>
      </c>
      <c r="L622" s="758">
        <v>0</v>
      </c>
      <c r="M622" s="758">
        <v>0</v>
      </c>
      <c r="N622" s="757">
        <v>1</v>
      </c>
      <c r="O622" s="842">
        <v>0.5</v>
      </c>
      <c r="P622" s="758"/>
      <c r="Q622" s="775"/>
      <c r="R622" s="757"/>
      <c r="S622" s="775">
        <v>0</v>
      </c>
      <c r="T622" s="842"/>
      <c r="U622" s="798">
        <v>0</v>
      </c>
    </row>
    <row r="623" spans="1:21" ht="14.4" customHeight="1" x14ac:dyDescent="0.3">
      <c r="A623" s="756">
        <v>50</v>
      </c>
      <c r="B623" s="757" t="s">
        <v>1862</v>
      </c>
      <c r="C623" s="757" t="s">
        <v>1867</v>
      </c>
      <c r="D623" s="840" t="s">
        <v>3055</v>
      </c>
      <c r="E623" s="841" t="s">
        <v>1877</v>
      </c>
      <c r="F623" s="757" t="s">
        <v>1863</v>
      </c>
      <c r="G623" s="757" t="s">
        <v>1891</v>
      </c>
      <c r="H623" s="757" t="s">
        <v>566</v>
      </c>
      <c r="I623" s="757" t="s">
        <v>1892</v>
      </c>
      <c r="J623" s="757" t="s">
        <v>782</v>
      </c>
      <c r="K623" s="757" t="s">
        <v>1893</v>
      </c>
      <c r="L623" s="758">
        <v>42.51</v>
      </c>
      <c r="M623" s="758">
        <v>42.51</v>
      </c>
      <c r="N623" s="757">
        <v>1</v>
      </c>
      <c r="O623" s="842">
        <v>0.5</v>
      </c>
      <c r="P623" s="758"/>
      <c r="Q623" s="775">
        <v>0</v>
      </c>
      <c r="R623" s="757"/>
      <c r="S623" s="775">
        <v>0</v>
      </c>
      <c r="T623" s="842"/>
      <c r="U623" s="798">
        <v>0</v>
      </c>
    </row>
    <row r="624" spans="1:21" ht="14.4" customHeight="1" x14ac:dyDescent="0.3">
      <c r="A624" s="756">
        <v>50</v>
      </c>
      <c r="B624" s="757" t="s">
        <v>1862</v>
      </c>
      <c r="C624" s="757" t="s">
        <v>1867</v>
      </c>
      <c r="D624" s="840" t="s">
        <v>3055</v>
      </c>
      <c r="E624" s="841" t="s">
        <v>1877</v>
      </c>
      <c r="F624" s="757" t="s">
        <v>1863</v>
      </c>
      <c r="G624" s="757" t="s">
        <v>2427</v>
      </c>
      <c r="H624" s="757" t="s">
        <v>566</v>
      </c>
      <c r="I624" s="757" t="s">
        <v>2428</v>
      </c>
      <c r="J624" s="757" t="s">
        <v>874</v>
      </c>
      <c r="K624" s="757" t="s">
        <v>2429</v>
      </c>
      <c r="L624" s="758">
        <v>107.27</v>
      </c>
      <c r="M624" s="758">
        <v>321.81</v>
      </c>
      <c r="N624" s="757">
        <v>3</v>
      </c>
      <c r="O624" s="842">
        <v>0.5</v>
      </c>
      <c r="P624" s="758">
        <v>321.81</v>
      </c>
      <c r="Q624" s="775">
        <v>1</v>
      </c>
      <c r="R624" s="757">
        <v>3</v>
      </c>
      <c r="S624" s="775">
        <v>1</v>
      </c>
      <c r="T624" s="842">
        <v>0.5</v>
      </c>
      <c r="U624" s="798">
        <v>1</v>
      </c>
    </row>
    <row r="625" spans="1:21" ht="14.4" customHeight="1" x14ac:dyDescent="0.3">
      <c r="A625" s="756">
        <v>50</v>
      </c>
      <c r="B625" s="757" t="s">
        <v>1862</v>
      </c>
      <c r="C625" s="757" t="s">
        <v>1867</v>
      </c>
      <c r="D625" s="840" t="s">
        <v>3055</v>
      </c>
      <c r="E625" s="841" t="s">
        <v>1877</v>
      </c>
      <c r="F625" s="757" t="s">
        <v>1863</v>
      </c>
      <c r="G625" s="757" t="s">
        <v>2643</v>
      </c>
      <c r="H625" s="757" t="s">
        <v>566</v>
      </c>
      <c r="I625" s="757" t="s">
        <v>2662</v>
      </c>
      <c r="J625" s="757" t="s">
        <v>1129</v>
      </c>
      <c r="K625" s="757" t="s">
        <v>2663</v>
      </c>
      <c r="L625" s="758">
        <v>48.09</v>
      </c>
      <c r="M625" s="758">
        <v>144.27000000000001</v>
      </c>
      <c r="N625" s="757">
        <v>3</v>
      </c>
      <c r="O625" s="842">
        <v>1.5</v>
      </c>
      <c r="P625" s="758">
        <v>96.18</v>
      </c>
      <c r="Q625" s="775">
        <v>0.66666666666666663</v>
      </c>
      <c r="R625" s="757">
        <v>2</v>
      </c>
      <c r="S625" s="775">
        <v>0.66666666666666663</v>
      </c>
      <c r="T625" s="842">
        <v>1</v>
      </c>
      <c r="U625" s="798">
        <v>0.66666666666666663</v>
      </c>
    </row>
    <row r="626" spans="1:21" ht="14.4" customHeight="1" x14ac:dyDescent="0.3">
      <c r="A626" s="756">
        <v>50</v>
      </c>
      <c r="B626" s="757" t="s">
        <v>1862</v>
      </c>
      <c r="C626" s="757" t="s">
        <v>1867</v>
      </c>
      <c r="D626" s="840" t="s">
        <v>3055</v>
      </c>
      <c r="E626" s="841" t="s">
        <v>1877</v>
      </c>
      <c r="F626" s="757" t="s">
        <v>1863</v>
      </c>
      <c r="G626" s="757" t="s">
        <v>2643</v>
      </c>
      <c r="H626" s="757" t="s">
        <v>566</v>
      </c>
      <c r="I626" s="757" t="s">
        <v>2644</v>
      </c>
      <c r="J626" s="757" t="s">
        <v>1147</v>
      </c>
      <c r="K626" s="757" t="s">
        <v>2645</v>
      </c>
      <c r="L626" s="758">
        <v>89.91</v>
      </c>
      <c r="M626" s="758">
        <v>89.91</v>
      </c>
      <c r="N626" s="757">
        <v>1</v>
      </c>
      <c r="O626" s="842">
        <v>0.5</v>
      </c>
      <c r="P626" s="758"/>
      <c r="Q626" s="775">
        <v>0</v>
      </c>
      <c r="R626" s="757"/>
      <c r="S626" s="775">
        <v>0</v>
      </c>
      <c r="T626" s="842"/>
      <c r="U626" s="798">
        <v>0</v>
      </c>
    </row>
    <row r="627" spans="1:21" ht="14.4" customHeight="1" x14ac:dyDescent="0.3">
      <c r="A627" s="756">
        <v>50</v>
      </c>
      <c r="B627" s="757" t="s">
        <v>1862</v>
      </c>
      <c r="C627" s="757" t="s">
        <v>1867</v>
      </c>
      <c r="D627" s="840" t="s">
        <v>3055</v>
      </c>
      <c r="E627" s="841" t="s">
        <v>1877</v>
      </c>
      <c r="F627" s="757" t="s">
        <v>1863</v>
      </c>
      <c r="G627" s="757" t="s">
        <v>2664</v>
      </c>
      <c r="H627" s="757" t="s">
        <v>566</v>
      </c>
      <c r="I627" s="757" t="s">
        <v>2665</v>
      </c>
      <c r="J627" s="757" t="s">
        <v>2666</v>
      </c>
      <c r="K627" s="757" t="s">
        <v>2667</v>
      </c>
      <c r="L627" s="758">
        <v>76.180000000000007</v>
      </c>
      <c r="M627" s="758">
        <v>76.180000000000007</v>
      </c>
      <c r="N627" s="757">
        <v>1</v>
      </c>
      <c r="O627" s="842">
        <v>0.5</v>
      </c>
      <c r="P627" s="758"/>
      <c r="Q627" s="775">
        <v>0</v>
      </c>
      <c r="R627" s="757"/>
      <c r="S627" s="775">
        <v>0</v>
      </c>
      <c r="T627" s="842"/>
      <c r="U627" s="798">
        <v>0</v>
      </c>
    </row>
    <row r="628" spans="1:21" ht="14.4" customHeight="1" x14ac:dyDescent="0.3">
      <c r="A628" s="756">
        <v>50</v>
      </c>
      <c r="B628" s="757" t="s">
        <v>1862</v>
      </c>
      <c r="C628" s="757" t="s">
        <v>1867</v>
      </c>
      <c r="D628" s="840" t="s">
        <v>3055</v>
      </c>
      <c r="E628" s="841" t="s">
        <v>1877</v>
      </c>
      <c r="F628" s="757" t="s">
        <v>1863</v>
      </c>
      <c r="G628" s="757" t="s">
        <v>2664</v>
      </c>
      <c r="H628" s="757" t="s">
        <v>566</v>
      </c>
      <c r="I628" s="757" t="s">
        <v>2668</v>
      </c>
      <c r="J628" s="757" t="s">
        <v>2666</v>
      </c>
      <c r="K628" s="757" t="s">
        <v>2669</v>
      </c>
      <c r="L628" s="758">
        <v>38.08</v>
      </c>
      <c r="M628" s="758">
        <v>38.08</v>
      </c>
      <c r="N628" s="757">
        <v>1</v>
      </c>
      <c r="O628" s="842">
        <v>0.5</v>
      </c>
      <c r="P628" s="758"/>
      <c r="Q628" s="775">
        <v>0</v>
      </c>
      <c r="R628" s="757"/>
      <c r="S628" s="775">
        <v>0</v>
      </c>
      <c r="T628" s="842"/>
      <c r="U628" s="798">
        <v>0</v>
      </c>
    </row>
    <row r="629" spans="1:21" ht="14.4" customHeight="1" x14ac:dyDescent="0.3">
      <c r="A629" s="756">
        <v>50</v>
      </c>
      <c r="B629" s="757" t="s">
        <v>1862</v>
      </c>
      <c r="C629" s="757" t="s">
        <v>1867</v>
      </c>
      <c r="D629" s="840" t="s">
        <v>3055</v>
      </c>
      <c r="E629" s="841" t="s">
        <v>1877</v>
      </c>
      <c r="F629" s="757" t="s">
        <v>1863</v>
      </c>
      <c r="G629" s="757" t="s">
        <v>2341</v>
      </c>
      <c r="H629" s="757" t="s">
        <v>566</v>
      </c>
      <c r="I629" s="757" t="s">
        <v>2342</v>
      </c>
      <c r="J629" s="757" t="s">
        <v>2343</v>
      </c>
      <c r="K629" s="757" t="s">
        <v>2344</v>
      </c>
      <c r="L629" s="758">
        <v>88.76</v>
      </c>
      <c r="M629" s="758">
        <v>88.76</v>
      </c>
      <c r="N629" s="757">
        <v>1</v>
      </c>
      <c r="O629" s="842">
        <v>1</v>
      </c>
      <c r="P629" s="758"/>
      <c r="Q629" s="775">
        <v>0</v>
      </c>
      <c r="R629" s="757"/>
      <c r="S629" s="775">
        <v>0</v>
      </c>
      <c r="T629" s="842"/>
      <c r="U629" s="798">
        <v>0</v>
      </c>
    </row>
    <row r="630" spans="1:21" ht="14.4" customHeight="1" x14ac:dyDescent="0.3">
      <c r="A630" s="756">
        <v>50</v>
      </c>
      <c r="B630" s="757" t="s">
        <v>1862</v>
      </c>
      <c r="C630" s="757" t="s">
        <v>1867</v>
      </c>
      <c r="D630" s="840" t="s">
        <v>3055</v>
      </c>
      <c r="E630" s="841" t="s">
        <v>1877</v>
      </c>
      <c r="F630" s="757" t="s">
        <v>1863</v>
      </c>
      <c r="G630" s="757" t="s">
        <v>2348</v>
      </c>
      <c r="H630" s="757" t="s">
        <v>595</v>
      </c>
      <c r="I630" s="757" t="s">
        <v>2527</v>
      </c>
      <c r="J630" s="757" t="s">
        <v>1769</v>
      </c>
      <c r="K630" s="757" t="s">
        <v>2528</v>
      </c>
      <c r="L630" s="758">
        <v>207.45</v>
      </c>
      <c r="M630" s="758">
        <v>414.9</v>
      </c>
      <c r="N630" s="757">
        <v>2</v>
      </c>
      <c r="O630" s="842">
        <v>0.5</v>
      </c>
      <c r="P630" s="758"/>
      <c r="Q630" s="775">
        <v>0</v>
      </c>
      <c r="R630" s="757"/>
      <c r="S630" s="775">
        <v>0</v>
      </c>
      <c r="T630" s="842"/>
      <c r="U630" s="798">
        <v>0</v>
      </c>
    </row>
    <row r="631" spans="1:21" ht="14.4" customHeight="1" x14ac:dyDescent="0.3">
      <c r="A631" s="756">
        <v>50</v>
      </c>
      <c r="B631" s="757" t="s">
        <v>1862</v>
      </c>
      <c r="C631" s="757" t="s">
        <v>1867</v>
      </c>
      <c r="D631" s="840" t="s">
        <v>3055</v>
      </c>
      <c r="E631" s="841" t="s">
        <v>1877</v>
      </c>
      <c r="F631" s="757" t="s">
        <v>1863</v>
      </c>
      <c r="G631" s="757" t="s">
        <v>2348</v>
      </c>
      <c r="H631" s="757" t="s">
        <v>566</v>
      </c>
      <c r="I631" s="757" t="s">
        <v>2670</v>
      </c>
      <c r="J631" s="757" t="s">
        <v>1769</v>
      </c>
      <c r="K631" s="757" t="s">
        <v>2671</v>
      </c>
      <c r="L631" s="758">
        <v>0</v>
      </c>
      <c r="M631" s="758">
        <v>0</v>
      </c>
      <c r="N631" s="757">
        <v>1</v>
      </c>
      <c r="O631" s="842">
        <v>0.5</v>
      </c>
      <c r="P631" s="758"/>
      <c r="Q631" s="775"/>
      <c r="R631" s="757"/>
      <c r="S631" s="775">
        <v>0</v>
      </c>
      <c r="T631" s="842"/>
      <c r="U631" s="798">
        <v>0</v>
      </c>
    </row>
    <row r="632" spans="1:21" ht="14.4" customHeight="1" x14ac:dyDescent="0.3">
      <c r="A632" s="756">
        <v>50</v>
      </c>
      <c r="B632" s="757" t="s">
        <v>1862</v>
      </c>
      <c r="C632" s="757" t="s">
        <v>1867</v>
      </c>
      <c r="D632" s="840" t="s">
        <v>3055</v>
      </c>
      <c r="E632" s="841" t="s">
        <v>1877</v>
      </c>
      <c r="F632" s="757" t="s">
        <v>1863</v>
      </c>
      <c r="G632" s="757" t="s">
        <v>2546</v>
      </c>
      <c r="H632" s="757" t="s">
        <v>595</v>
      </c>
      <c r="I632" s="757" t="s">
        <v>2672</v>
      </c>
      <c r="J632" s="757" t="s">
        <v>2548</v>
      </c>
      <c r="K632" s="757" t="s">
        <v>1975</v>
      </c>
      <c r="L632" s="758">
        <v>48.42</v>
      </c>
      <c r="M632" s="758">
        <v>48.42</v>
      </c>
      <c r="N632" s="757">
        <v>1</v>
      </c>
      <c r="O632" s="842">
        <v>0.5</v>
      </c>
      <c r="P632" s="758">
        <v>48.42</v>
      </c>
      <c r="Q632" s="775">
        <v>1</v>
      </c>
      <c r="R632" s="757">
        <v>1</v>
      </c>
      <c r="S632" s="775">
        <v>1</v>
      </c>
      <c r="T632" s="842">
        <v>0.5</v>
      </c>
      <c r="U632" s="798">
        <v>1</v>
      </c>
    </row>
    <row r="633" spans="1:21" ht="14.4" customHeight="1" x14ac:dyDescent="0.3">
      <c r="A633" s="756">
        <v>50</v>
      </c>
      <c r="B633" s="757" t="s">
        <v>1862</v>
      </c>
      <c r="C633" s="757" t="s">
        <v>1867</v>
      </c>
      <c r="D633" s="840" t="s">
        <v>3055</v>
      </c>
      <c r="E633" s="841" t="s">
        <v>1877</v>
      </c>
      <c r="F633" s="757" t="s">
        <v>1863</v>
      </c>
      <c r="G633" s="757" t="s">
        <v>2673</v>
      </c>
      <c r="H633" s="757" t="s">
        <v>566</v>
      </c>
      <c r="I633" s="757" t="s">
        <v>2674</v>
      </c>
      <c r="J633" s="757" t="s">
        <v>929</v>
      </c>
      <c r="K633" s="757" t="s">
        <v>2675</v>
      </c>
      <c r="L633" s="758">
        <v>0</v>
      </c>
      <c r="M633" s="758">
        <v>0</v>
      </c>
      <c r="N633" s="757">
        <v>1</v>
      </c>
      <c r="O633" s="842">
        <v>0.5</v>
      </c>
      <c r="P633" s="758"/>
      <c r="Q633" s="775"/>
      <c r="R633" s="757"/>
      <c r="S633" s="775">
        <v>0</v>
      </c>
      <c r="T633" s="842"/>
      <c r="U633" s="798">
        <v>0</v>
      </c>
    </row>
    <row r="634" spans="1:21" ht="14.4" customHeight="1" x14ac:dyDescent="0.3">
      <c r="A634" s="756">
        <v>50</v>
      </c>
      <c r="B634" s="757" t="s">
        <v>1862</v>
      </c>
      <c r="C634" s="757" t="s">
        <v>1867</v>
      </c>
      <c r="D634" s="840" t="s">
        <v>3055</v>
      </c>
      <c r="E634" s="841" t="s">
        <v>1877</v>
      </c>
      <c r="F634" s="757" t="s">
        <v>1863</v>
      </c>
      <c r="G634" s="757" t="s">
        <v>1993</v>
      </c>
      <c r="H634" s="757" t="s">
        <v>595</v>
      </c>
      <c r="I634" s="757" t="s">
        <v>1601</v>
      </c>
      <c r="J634" s="757" t="s">
        <v>939</v>
      </c>
      <c r="K634" s="757" t="s">
        <v>1602</v>
      </c>
      <c r="L634" s="758">
        <v>144.81</v>
      </c>
      <c r="M634" s="758">
        <v>144.81</v>
      </c>
      <c r="N634" s="757">
        <v>1</v>
      </c>
      <c r="O634" s="842">
        <v>0.5</v>
      </c>
      <c r="P634" s="758"/>
      <c r="Q634" s="775">
        <v>0</v>
      </c>
      <c r="R634" s="757"/>
      <c r="S634" s="775">
        <v>0</v>
      </c>
      <c r="T634" s="842"/>
      <c r="U634" s="798">
        <v>0</v>
      </c>
    </row>
    <row r="635" spans="1:21" ht="14.4" customHeight="1" x14ac:dyDescent="0.3">
      <c r="A635" s="756">
        <v>50</v>
      </c>
      <c r="B635" s="757" t="s">
        <v>1862</v>
      </c>
      <c r="C635" s="757" t="s">
        <v>1867</v>
      </c>
      <c r="D635" s="840" t="s">
        <v>3055</v>
      </c>
      <c r="E635" s="841" t="s">
        <v>1877</v>
      </c>
      <c r="F635" s="757" t="s">
        <v>1863</v>
      </c>
      <c r="G635" s="757" t="s">
        <v>2676</v>
      </c>
      <c r="H635" s="757" t="s">
        <v>566</v>
      </c>
      <c r="I635" s="757" t="s">
        <v>2677</v>
      </c>
      <c r="J635" s="757" t="s">
        <v>1221</v>
      </c>
      <c r="K635" s="757" t="s">
        <v>2678</v>
      </c>
      <c r="L635" s="758">
        <v>0</v>
      </c>
      <c r="M635" s="758">
        <v>0</v>
      </c>
      <c r="N635" s="757">
        <v>1</v>
      </c>
      <c r="O635" s="842">
        <v>0.5</v>
      </c>
      <c r="P635" s="758"/>
      <c r="Q635" s="775"/>
      <c r="R635" s="757"/>
      <c r="S635" s="775">
        <v>0</v>
      </c>
      <c r="T635" s="842"/>
      <c r="U635" s="798">
        <v>0</v>
      </c>
    </row>
    <row r="636" spans="1:21" ht="14.4" customHeight="1" x14ac:dyDescent="0.3">
      <c r="A636" s="756">
        <v>50</v>
      </c>
      <c r="B636" s="757" t="s">
        <v>1862</v>
      </c>
      <c r="C636" s="757" t="s">
        <v>1867</v>
      </c>
      <c r="D636" s="840" t="s">
        <v>3055</v>
      </c>
      <c r="E636" s="841" t="s">
        <v>1877</v>
      </c>
      <c r="F636" s="757" t="s">
        <v>1863</v>
      </c>
      <c r="G636" s="757" t="s">
        <v>2679</v>
      </c>
      <c r="H636" s="757" t="s">
        <v>595</v>
      </c>
      <c r="I636" s="757" t="s">
        <v>2680</v>
      </c>
      <c r="J636" s="757" t="s">
        <v>2681</v>
      </c>
      <c r="K636" s="757" t="s">
        <v>2682</v>
      </c>
      <c r="L636" s="758">
        <v>41.63</v>
      </c>
      <c r="M636" s="758">
        <v>83.26</v>
      </c>
      <c r="N636" s="757">
        <v>2</v>
      </c>
      <c r="O636" s="842">
        <v>0.5</v>
      </c>
      <c r="P636" s="758"/>
      <c r="Q636" s="775">
        <v>0</v>
      </c>
      <c r="R636" s="757"/>
      <c r="S636" s="775">
        <v>0</v>
      </c>
      <c r="T636" s="842"/>
      <c r="U636" s="798">
        <v>0</v>
      </c>
    </row>
    <row r="637" spans="1:21" ht="14.4" customHeight="1" x14ac:dyDescent="0.3">
      <c r="A637" s="756">
        <v>50</v>
      </c>
      <c r="B637" s="757" t="s">
        <v>1862</v>
      </c>
      <c r="C637" s="757" t="s">
        <v>1867</v>
      </c>
      <c r="D637" s="840" t="s">
        <v>3055</v>
      </c>
      <c r="E637" s="841" t="s">
        <v>1877</v>
      </c>
      <c r="F637" s="757" t="s">
        <v>1863</v>
      </c>
      <c r="G637" s="757" t="s">
        <v>2683</v>
      </c>
      <c r="H637" s="757" t="s">
        <v>566</v>
      </c>
      <c r="I637" s="757" t="s">
        <v>2684</v>
      </c>
      <c r="J637" s="757" t="s">
        <v>2685</v>
      </c>
      <c r="K637" s="757" t="s">
        <v>2686</v>
      </c>
      <c r="L637" s="758">
        <v>0</v>
      </c>
      <c r="M637" s="758">
        <v>0</v>
      </c>
      <c r="N637" s="757">
        <v>1</v>
      </c>
      <c r="O637" s="842">
        <v>0.5</v>
      </c>
      <c r="P637" s="758">
        <v>0</v>
      </c>
      <c r="Q637" s="775"/>
      <c r="R637" s="757">
        <v>1</v>
      </c>
      <c r="S637" s="775">
        <v>1</v>
      </c>
      <c r="T637" s="842">
        <v>0.5</v>
      </c>
      <c r="U637" s="798">
        <v>1</v>
      </c>
    </row>
    <row r="638" spans="1:21" ht="14.4" customHeight="1" x14ac:dyDescent="0.3">
      <c r="A638" s="756">
        <v>50</v>
      </c>
      <c r="B638" s="757" t="s">
        <v>1862</v>
      </c>
      <c r="C638" s="757" t="s">
        <v>1867</v>
      </c>
      <c r="D638" s="840" t="s">
        <v>3055</v>
      </c>
      <c r="E638" s="841" t="s">
        <v>1877</v>
      </c>
      <c r="F638" s="757" t="s">
        <v>1863</v>
      </c>
      <c r="G638" s="757" t="s">
        <v>2245</v>
      </c>
      <c r="H638" s="757" t="s">
        <v>566</v>
      </c>
      <c r="I638" s="757" t="s">
        <v>2687</v>
      </c>
      <c r="J638" s="757" t="s">
        <v>2688</v>
      </c>
      <c r="K638" s="757" t="s">
        <v>2689</v>
      </c>
      <c r="L638" s="758">
        <v>0</v>
      </c>
      <c r="M638" s="758">
        <v>0</v>
      </c>
      <c r="N638" s="757">
        <v>2</v>
      </c>
      <c r="O638" s="842">
        <v>0.5</v>
      </c>
      <c r="P638" s="758"/>
      <c r="Q638" s="775"/>
      <c r="R638" s="757"/>
      <c r="S638" s="775">
        <v>0</v>
      </c>
      <c r="T638" s="842"/>
      <c r="U638" s="798">
        <v>0</v>
      </c>
    </row>
    <row r="639" spans="1:21" ht="14.4" customHeight="1" x14ac:dyDescent="0.3">
      <c r="A639" s="756">
        <v>50</v>
      </c>
      <c r="B639" s="757" t="s">
        <v>1862</v>
      </c>
      <c r="C639" s="757" t="s">
        <v>1867</v>
      </c>
      <c r="D639" s="840" t="s">
        <v>3055</v>
      </c>
      <c r="E639" s="841" t="s">
        <v>1877</v>
      </c>
      <c r="F639" s="757" t="s">
        <v>1863</v>
      </c>
      <c r="G639" s="757" t="s">
        <v>2690</v>
      </c>
      <c r="H639" s="757" t="s">
        <v>595</v>
      </c>
      <c r="I639" s="757" t="s">
        <v>1720</v>
      </c>
      <c r="J639" s="757" t="s">
        <v>1721</v>
      </c>
      <c r="K639" s="757" t="s">
        <v>1722</v>
      </c>
      <c r="L639" s="758">
        <v>0</v>
      </c>
      <c r="M639" s="758">
        <v>0</v>
      </c>
      <c r="N639" s="757">
        <v>2</v>
      </c>
      <c r="O639" s="842">
        <v>0.5</v>
      </c>
      <c r="P639" s="758">
        <v>0</v>
      </c>
      <c r="Q639" s="775"/>
      <c r="R639" s="757">
        <v>2</v>
      </c>
      <c r="S639" s="775">
        <v>1</v>
      </c>
      <c r="T639" s="842">
        <v>0.5</v>
      </c>
      <c r="U639" s="798">
        <v>1</v>
      </c>
    </row>
    <row r="640" spans="1:21" ht="14.4" customHeight="1" x14ac:dyDescent="0.3">
      <c r="A640" s="756">
        <v>50</v>
      </c>
      <c r="B640" s="757" t="s">
        <v>1862</v>
      </c>
      <c r="C640" s="757" t="s">
        <v>1867</v>
      </c>
      <c r="D640" s="840" t="s">
        <v>3055</v>
      </c>
      <c r="E640" s="841" t="s">
        <v>1877</v>
      </c>
      <c r="F640" s="757" t="s">
        <v>1863</v>
      </c>
      <c r="G640" s="757" t="s">
        <v>2691</v>
      </c>
      <c r="H640" s="757" t="s">
        <v>566</v>
      </c>
      <c r="I640" s="757" t="s">
        <v>2692</v>
      </c>
      <c r="J640" s="757" t="s">
        <v>1011</v>
      </c>
      <c r="K640" s="757" t="s">
        <v>1710</v>
      </c>
      <c r="L640" s="758">
        <v>122.73</v>
      </c>
      <c r="M640" s="758">
        <v>122.73</v>
      </c>
      <c r="N640" s="757">
        <v>1</v>
      </c>
      <c r="O640" s="842">
        <v>0.5</v>
      </c>
      <c r="P640" s="758">
        <v>122.73</v>
      </c>
      <c r="Q640" s="775">
        <v>1</v>
      </c>
      <c r="R640" s="757">
        <v>1</v>
      </c>
      <c r="S640" s="775">
        <v>1</v>
      </c>
      <c r="T640" s="842">
        <v>0.5</v>
      </c>
      <c r="U640" s="798">
        <v>1</v>
      </c>
    </row>
    <row r="641" spans="1:21" ht="14.4" customHeight="1" x14ac:dyDescent="0.3">
      <c r="A641" s="756">
        <v>50</v>
      </c>
      <c r="B641" s="757" t="s">
        <v>1862</v>
      </c>
      <c r="C641" s="757" t="s">
        <v>1867</v>
      </c>
      <c r="D641" s="840" t="s">
        <v>3055</v>
      </c>
      <c r="E641" s="841" t="s">
        <v>1877</v>
      </c>
      <c r="F641" s="757" t="s">
        <v>1863</v>
      </c>
      <c r="G641" s="757" t="s">
        <v>2420</v>
      </c>
      <c r="H641" s="757" t="s">
        <v>566</v>
      </c>
      <c r="I641" s="757" t="s">
        <v>2693</v>
      </c>
      <c r="J641" s="757" t="s">
        <v>1055</v>
      </c>
      <c r="K641" s="757" t="s">
        <v>2694</v>
      </c>
      <c r="L641" s="758">
        <v>50.32</v>
      </c>
      <c r="M641" s="758">
        <v>150.96</v>
      </c>
      <c r="N641" s="757">
        <v>3</v>
      </c>
      <c r="O641" s="842">
        <v>0.5</v>
      </c>
      <c r="P641" s="758"/>
      <c r="Q641" s="775">
        <v>0</v>
      </c>
      <c r="R641" s="757"/>
      <c r="S641" s="775">
        <v>0</v>
      </c>
      <c r="T641" s="842"/>
      <c r="U641" s="798">
        <v>0</v>
      </c>
    </row>
    <row r="642" spans="1:21" ht="14.4" customHeight="1" x14ac:dyDescent="0.3">
      <c r="A642" s="756">
        <v>50</v>
      </c>
      <c r="B642" s="757" t="s">
        <v>1862</v>
      </c>
      <c r="C642" s="757" t="s">
        <v>1867</v>
      </c>
      <c r="D642" s="840" t="s">
        <v>3055</v>
      </c>
      <c r="E642" s="841" t="s">
        <v>1878</v>
      </c>
      <c r="F642" s="757" t="s">
        <v>1863</v>
      </c>
      <c r="G642" s="757" t="s">
        <v>1890</v>
      </c>
      <c r="H642" s="757" t="s">
        <v>595</v>
      </c>
      <c r="I642" s="757" t="s">
        <v>1587</v>
      </c>
      <c r="J642" s="757" t="s">
        <v>958</v>
      </c>
      <c r="K642" s="757" t="s">
        <v>1588</v>
      </c>
      <c r="L642" s="758">
        <v>35.11</v>
      </c>
      <c r="M642" s="758">
        <v>105.33</v>
      </c>
      <c r="N642" s="757">
        <v>3</v>
      </c>
      <c r="O642" s="842">
        <v>0.5</v>
      </c>
      <c r="P642" s="758">
        <v>105.33</v>
      </c>
      <c r="Q642" s="775">
        <v>1</v>
      </c>
      <c r="R642" s="757">
        <v>3</v>
      </c>
      <c r="S642" s="775">
        <v>1</v>
      </c>
      <c r="T642" s="842">
        <v>0.5</v>
      </c>
      <c r="U642" s="798">
        <v>1</v>
      </c>
    </row>
    <row r="643" spans="1:21" ht="14.4" customHeight="1" x14ac:dyDescent="0.3">
      <c r="A643" s="756">
        <v>50</v>
      </c>
      <c r="B643" s="757" t="s">
        <v>1862</v>
      </c>
      <c r="C643" s="757" t="s">
        <v>1867</v>
      </c>
      <c r="D643" s="840" t="s">
        <v>3055</v>
      </c>
      <c r="E643" s="841" t="s">
        <v>1878</v>
      </c>
      <c r="F643" s="757" t="s">
        <v>1863</v>
      </c>
      <c r="G643" s="757" t="s">
        <v>2695</v>
      </c>
      <c r="H643" s="757" t="s">
        <v>566</v>
      </c>
      <c r="I643" s="757" t="s">
        <v>2696</v>
      </c>
      <c r="J643" s="757" t="s">
        <v>2697</v>
      </c>
      <c r="K643" s="757" t="s">
        <v>2698</v>
      </c>
      <c r="L643" s="758">
        <v>43.48</v>
      </c>
      <c r="M643" s="758">
        <v>130.44</v>
      </c>
      <c r="N643" s="757">
        <v>3</v>
      </c>
      <c r="O643" s="842">
        <v>0.5</v>
      </c>
      <c r="P643" s="758">
        <v>130.44</v>
      </c>
      <c r="Q643" s="775">
        <v>1</v>
      </c>
      <c r="R643" s="757">
        <v>3</v>
      </c>
      <c r="S643" s="775">
        <v>1</v>
      </c>
      <c r="T643" s="842">
        <v>0.5</v>
      </c>
      <c r="U643" s="798">
        <v>1</v>
      </c>
    </row>
    <row r="644" spans="1:21" ht="14.4" customHeight="1" x14ac:dyDescent="0.3">
      <c r="A644" s="756">
        <v>50</v>
      </c>
      <c r="B644" s="757" t="s">
        <v>1862</v>
      </c>
      <c r="C644" s="757" t="s">
        <v>1867</v>
      </c>
      <c r="D644" s="840" t="s">
        <v>3055</v>
      </c>
      <c r="E644" s="841" t="s">
        <v>1878</v>
      </c>
      <c r="F644" s="757" t="s">
        <v>1863</v>
      </c>
      <c r="G644" s="757" t="s">
        <v>1970</v>
      </c>
      <c r="H644" s="757" t="s">
        <v>566</v>
      </c>
      <c r="I644" s="757" t="s">
        <v>1971</v>
      </c>
      <c r="J644" s="757" t="s">
        <v>1972</v>
      </c>
      <c r="K644" s="757" t="s">
        <v>1973</v>
      </c>
      <c r="L644" s="758">
        <v>73.989999999999995</v>
      </c>
      <c r="M644" s="758">
        <v>147.97999999999999</v>
      </c>
      <c r="N644" s="757">
        <v>2</v>
      </c>
      <c r="O644" s="842">
        <v>0.5</v>
      </c>
      <c r="P644" s="758">
        <v>147.97999999999999</v>
      </c>
      <c r="Q644" s="775">
        <v>1</v>
      </c>
      <c r="R644" s="757">
        <v>2</v>
      </c>
      <c r="S644" s="775">
        <v>1</v>
      </c>
      <c r="T644" s="842">
        <v>0.5</v>
      </c>
      <c r="U644" s="798">
        <v>1</v>
      </c>
    </row>
    <row r="645" spans="1:21" ht="14.4" customHeight="1" x14ac:dyDescent="0.3">
      <c r="A645" s="756">
        <v>50</v>
      </c>
      <c r="B645" s="757" t="s">
        <v>1862</v>
      </c>
      <c r="C645" s="757" t="s">
        <v>1867</v>
      </c>
      <c r="D645" s="840" t="s">
        <v>3055</v>
      </c>
      <c r="E645" s="841" t="s">
        <v>1878</v>
      </c>
      <c r="F645" s="757" t="s">
        <v>1863</v>
      </c>
      <c r="G645" s="757" t="s">
        <v>2699</v>
      </c>
      <c r="H645" s="757" t="s">
        <v>595</v>
      </c>
      <c r="I645" s="757" t="s">
        <v>2700</v>
      </c>
      <c r="J645" s="757" t="s">
        <v>2701</v>
      </c>
      <c r="K645" s="757" t="s">
        <v>2702</v>
      </c>
      <c r="L645" s="758">
        <v>0</v>
      </c>
      <c r="M645" s="758">
        <v>0</v>
      </c>
      <c r="N645" s="757">
        <v>15</v>
      </c>
      <c r="O645" s="842">
        <v>4</v>
      </c>
      <c r="P645" s="758">
        <v>0</v>
      </c>
      <c r="Q645" s="775"/>
      <c r="R645" s="757">
        <v>15</v>
      </c>
      <c r="S645" s="775">
        <v>1</v>
      </c>
      <c r="T645" s="842">
        <v>4</v>
      </c>
      <c r="U645" s="798">
        <v>1</v>
      </c>
    </row>
    <row r="646" spans="1:21" ht="14.4" customHeight="1" x14ac:dyDescent="0.3">
      <c r="A646" s="756">
        <v>50</v>
      </c>
      <c r="B646" s="757" t="s">
        <v>1862</v>
      </c>
      <c r="C646" s="757" t="s">
        <v>1867</v>
      </c>
      <c r="D646" s="840" t="s">
        <v>3055</v>
      </c>
      <c r="E646" s="841" t="s">
        <v>1878</v>
      </c>
      <c r="F646" s="757" t="s">
        <v>1863</v>
      </c>
      <c r="G646" s="757" t="s">
        <v>2009</v>
      </c>
      <c r="H646" s="757" t="s">
        <v>566</v>
      </c>
      <c r="I646" s="757" t="s">
        <v>2703</v>
      </c>
      <c r="J646" s="757" t="s">
        <v>2704</v>
      </c>
      <c r="K646" s="757" t="s">
        <v>2705</v>
      </c>
      <c r="L646" s="758">
        <v>261.69</v>
      </c>
      <c r="M646" s="758">
        <v>261.69</v>
      </c>
      <c r="N646" s="757">
        <v>1</v>
      </c>
      <c r="O646" s="842">
        <v>0.5</v>
      </c>
      <c r="P646" s="758">
        <v>261.69</v>
      </c>
      <c r="Q646" s="775">
        <v>1</v>
      </c>
      <c r="R646" s="757">
        <v>1</v>
      </c>
      <c r="S646" s="775">
        <v>1</v>
      </c>
      <c r="T646" s="842">
        <v>0.5</v>
      </c>
      <c r="U646" s="798">
        <v>1</v>
      </c>
    </row>
    <row r="647" spans="1:21" ht="14.4" customHeight="1" x14ac:dyDescent="0.3">
      <c r="A647" s="756">
        <v>50</v>
      </c>
      <c r="B647" s="757" t="s">
        <v>1862</v>
      </c>
      <c r="C647" s="757" t="s">
        <v>1867</v>
      </c>
      <c r="D647" s="840" t="s">
        <v>3055</v>
      </c>
      <c r="E647" s="841" t="s">
        <v>1880</v>
      </c>
      <c r="F647" s="757" t="s">
        <v>1863</v>
      </c>
      <c r="G647" s="757" t="s">
        <v>2292</v>
      </c>
      <c r="H647" s="757" t="s">
        <v>566</v>
      </c>
      <c r="I647" s="757" t="s">
        <v>2293</v>
      </c>
      <c r="J647" s="757" t="s">
        <v>2294</v>
      </c>
      <c r="K647" s="757" t="s">
        <v>2295</v>
      </c>
      <c r="L647" s="758">
        <v>35.11</v>
      </c>
      <c r="M647" s="758">
        <v>140.44</v>
      </c>
      <c r="N647" s="757">
        <v>4</v>
      </c>
      <c r="O647" s="842">
        <v>1.5</v>
      </c>
      <c r="P647" s="758">
        <v>70.22</v>
      </c>
      <c r="Q647" s="775">
        <v>0.5</v>
      </c>
      <c r="R647" s="757">
        <v>2</v>
      </c>
      <c r="S647" s="775">
        <v>0.5</v>
      </c>
      <c r="T647" s="842">
        <v>0.5</v>
      </c>
      <c r="U647" s="798">
        <v>0.33333333333333331</v>
      </c>
    </row>
    <row r="648" spans="1:21" ht="14.4" customHeight="1" x14ac:dyDescent="0.3">
      <c r="A648" s="756">
        <v>50</v>
      </c>
      <c r="B648" s="757" t="s">
        <v>1862</v>
      </c>
      <c r="C648" s="757" t="s">
        <v>1867</v>
      </c>
      <c r="D648" s="840" t="s">
        <v>3055</v>
      </c>
      <c r="E648" s="841" t="s">
        <v>1880</v>
      </c>
      <c r="F648" s="757" t="s">
        <v>1863</v>
      </c>
      <c r="G648" s="757" t="s">
        <v>1943</v>
      </c>
      <c r="H648" s="757" t="s">
        <v>566</v>
      </c>
      <c r="I648" s="757" t="s">
        <v>1944</v>
      </c>
      <c r="J648" s="757" t="s">
        <v>1945</v>
      </c>
      <c r="K648" s="757" t="s">
        <v>1946</v>
      </c>
      <c r="L648" s="758">
        <v>72.55</v>
      </c>
      <c r="M648" s="758">
        <v>145.1</v>
      </c>
      <c r="N648" s="757">
        <v>2</v>
      </c>
      <c r="O648" s="842">
        <v>2</v>
      </c>
      <c r="P648" s="758"/>
      <c r="Q648" s="775">
        <v>0</v>
      </c>
      <c r="R648" s="757"/>
      <c r="S648" s="775">
        <v>0</v>
      </c>
      <c r="T648" s="842"/>
      <c r="U648" s="798">
        <v>0</v>
      </c>
    </row>
    <row r="649" spans="1:21" ht="14.4" customHeight="1" x14ac:dyDescent="0.3">
      <c r="A649" s="756">
        <v>50</v>
      </c>
      <c r="B649" s="757" t="s">
        <v>1862</v>
      </c>
      <c r="C649" s="757" t="s">
        <v>1867</v>
      </c>
      <c r="D649" s="840" t="s">
        <v>3055</v>
      </c>
      <c r="E649" s="841" t="s">
        <v>1880</v>
      </c>
      <c r="F649" s="757" t="s">
        <v>1863</v>
      </c>
      <c r="G649" s="757" t="s">
        <v>1943</v>
      </c>
      <c r="H649" s="757" t="s">
        <v>566</v>
      </c>
      <c r="I649" s="757" t="s">
        <v>2472</v>
      </c>
      <c r="J649" s="757" t="s">
        <v>890</v>
      </c>
      <c r="K649" s="757" t="s">
        <v>1946</v>
      </c>
      <c r="L649" s="758">
        <v>0</v>
      </c>
      <c r="M649" s="758">
        <v>0</v>
      </c>
      <c r="N649" s="757">
        <v>1</v>
      </c>
      <c r="O649" s="842">
        <v>0.5</v>
      </c>
      <c r="P649" s="758"/>
      <c r="Q649" s="775"/>
      <c r="R649" s="757"/>
      <c r="S649" s="775">
        <v>0</v>
      </c>
      <c r="T649" s="842"/>
      <c r="U649" s="798">
        <v>0</v>
      </c>
    </row>
    <row r="650" spans="1:21" ht="14.4" customHeight="1" x14ac:dyDescent="0.3">
      <c r="A650" s="756">
        <v>50</v>
      </c>
      <c r="B650" s="757" t="s">
        <v>1862</v>
      </c>
      <c r="C650" s="757" t="s">
        <v>1867</v>
      </c>
      <c r="D650" s="840" t="s">
        <v>3055</v>
      </c>
      <c r="E650" s="841" t="s">
        <v>1880</v>
      </c>
      <c r="F650" s="757" t="s">
        <v>1863</v>
      </c>
      <c r="G650" s="757" t="s">
        <v>1943</v>
      </c>
      <c r="H650" s="757" t="s">
        <v>566</v>
      </c>
      <c r="I650" s="757" t="s">
        <v>1707</v>
      </c>
      <c r="J650" s="757" t="s">
        <v>892</v>
      </c>
      <c r="K650" s="757" t="s">
        <v>1708</v>
      </c>
      <c r="L650" s="758">
        <v>65.28</v>
      </c>
      <c r="M650" s="758">
        <v>195.84</v>
      </c>
      <c r="N650" s="757">
        <v>3</v>
      </c>
      <c r="O650" s="842">
        <v>0.5</v>
      </c>
      <c r="P650" s="758"/>
      <c r="Q650" s="775">
        <v>0</v>
      </c>
      <c r="R650" s="757"/>
      <c r="S650" s="775">
        <v>0</v>
      </c>
      <c r="T650" s="842"/>
      <c r="U650" s="798">
        <v>0</v>
      </c>
    </row>
    <row r="651" spans="1:21" ht="14.4" customHeight="1" x14ac:dyDescent="0.3">
      <c r="A651" s="756">
        <v>50</v>
      </c>
      <c r="B651" s="757" t="s">
        <v>1862</v>
      </c>
      <c r="C651" s="757" t="s">
        <v>1867</v>
      </c>
      <c r="D651" s="840" t="s">
        <v>3055</v>
      </c>
      <c r="E651" s="841" t="s">
        <v>1880</v>
      </c>
      <c r="F651" s="757" t="s">
        <v>1863</v>
      </c>
      <c r="G651" s="757" t="s">
        <v>2297</v>
      </c>
      <c r="H651" s="757" t="s">
        <v>595</v>
      </c>
      <c r="I651" s="757" t="s">
        <v>2706</v>
      </c>
      <c r="J651" s="757" t="s">
        <v>2707</v>
      </c>
      <c r="K651" s="757" t="s">
        <v>2708</v>
      </c>
      <c r="L651" s="758">
        <v>9.4</v>
      </c>
      <c r="M651" s="758">
        <v>18.8</v>
      </c>
      <c r="N651" s="757">
        <v>2</v>
      </c>
      <c r="O651" s="842">
        <v>0.5</v>
      </c>
      <c r="P651" s="758">
        <v>18.8</v>
      </c>
      <c r="Q651" s="775">
        <v>1</v>
      </c>
      <c r="R651" s="757">
        <v>2</v>
      </c>
      <c r="S651" s="775">
        <v>1</v>
      </c>
      <c r="T651" s="842">
        <v>0.5</v>
      </c>
      <c r="U651" s="798">
        <v>1</v>
      </c>
    </row>
    <row r="652" spans="1:21" ht="14.4" customHeight="1" x14ac:dyDescent="0.3">
      <c r="A652" s="756">
        <v>50</v>
      </c>
      <c r="B652" s="757" t="s">
        <v>1862</v>
      </c>
      <c r="C652" s="757" t="s">
        <v>1867</v>
      </c>
      <c r="D652" s="840" t="s">
        <v>3055</v>
      </c>
      <c r="E652" s="841" t="s">
        <v>1880</v>
      </c>
      <c r="F652" s="757" t="s">
        <v>1863</v>
      </c>
      <c r="G652" s="757" t="s">
        <v>2297</v>
      </c>
      <c r="H652" s="757" t="s">
        <v>566</v>
      </c>
      <c r="I652" s="757" t="s">
        <v>2473</v>
      </c>
      <c r="J652" s="757" t="s">
        <v>2474</v>
      </c>
      <c r="K652" s="757" t="s">
        <v>1739</v>
      </c>
      <c r="L652" s="758">
        <v>4.7</v>
      </c>
      <c r="M652" s="758">
        <v>9.4</v>
      </c>
      <c r="N652" s="757">
        <v>2</v>
      </c>
      <c r="O652" s="842">
        <v>0.5</v>
      </c>
      <c r="P652" s="758"/>
      <c r="Q652" s="775">
        <v>0</v>
      </c>
      <c r="R652" s="757"/>
      <c r="S652" s="775">
        <v>0</v>
      </c>
      <c r="T652" s="842"/>
      <c r="U652" s="798">
        <v>0</v>
      </c>
    </row>
    <row r="653" spans="1:21" ht="14.4" customHeight="1" x14ac:dyDescent="0.3">
      <c r="A653" s="756">
        <v>50</v>
      </c>
      <c r="B653" s="757" t="s">
        <v>1862</v>
      </c>
      <c r="C653" s="757" t="s">
        <v>1867</v>
      </c>
      <c r="D653" s="840" t="s">
        <v>3055</v>
      </c>
      <c r="E653" s="841" t="s">
        <v>1880</v>
      </c>
      <c r="F653" s="757" t="s">
        <v>1863</v>
      </c>
      <c r="G653" s="757" t="s">
        <v>2297</v>
      </c>
      <c r="H653" s="757" t="s">
        <v>595</v>
      </c>
      <c r="I653" s="757" t="s">
        <v>1737</v>
      </c>
      <c r="J653" s="757" t="s">
        <v>1738</v>
      </c>
      <c r="K653" s="757" t="s">
        <v>1739</v>
      </c>
      <c r="L653" s="758">
        <v>4.7</v>
      </c>
      <c r="M653" s="758">
        <v>23.5</v>
      </c>
      <c r="N653" s="757">
        <v>5</v>
      </c>
      <c r="O653" s="842">
        <v>2</v>
      </c>
      <c r="P653" s="758"/>
      <c r="Q653" s="775">
        <v>0</v>
      </c>
      <c r="R653" s="757"/>
      <c r="S653" s="775">
        <v>0</v>
      </c>
      <c r="T653" s="842"/>
      <c r="U653" s="798">
        <v>0</v>
      </c>
    </row>
    <row r="654" spans="1:21" ht="14.4" customHeight="1" x14ac:dyDescent="0.3">
      <c r="A654" s="756">
        <v>50</v>
      </c>
      <c r="B654" s="757" t="s">
        <v>1862</v>
      </c>
      <c r="C654" s="757" t="s">
        <v>1867</v>
      </c>
      <c r="D654" s="840" t="s">
        <v>3055</v>
      </c>
      <c r="E654" s="841" t="s">
        <v>1880</v>
      </c>
      <c r="F654" s="757" t="s">
        <v>1863</v>
      </c>
      <c r="G654" s="757" t="s">
        <v>1887</v>
      </c>
      <c r="H654" s="757" t="s">
        <v>595</v>
      </c>
      <c r="I654" s="757" t="s">
        <v>2062</v>
      </c>
      <c r="J654" s="757" t="s">
        <v>695</v>
      </c>
      <c r="K654" s="757" t="s">
        <v>2063</v>
      </c>
      <c r="L654" s="758">
        <v>144.01</v>
      </c>
      <c r="M654" s="758">
        <v>1152.08</v>
      </c>
      <c r="N654" s="757">
        <v>8</v>
      </c>
      <c r="O654" s="842">
        <v>2</v>
      </c>
      <c r="P654" s="758">
        <v>864.06</v>
      </c>
      <c r="Q654" s="775">
        <v>0.75</v>
      </c>
      <c r="R654" s="757">
        <v>6</v>
      </c>
      <c r="S654" s="775">
        <v>0.75</v>
      </c>
      <c r="T654" s="842">
        <v>1.5</v>
      </c>
      <c r="U654" s="798">
        <v>0.75</v>
      </c>
    </row>
    <row r="655" spans="1:21" ht="14.4" customHeight="1" x14ac:dyDescent="0.3">
      <c r="A655" s="756">
        <v>50</v>
      </c>
      <c r="B655" s="757" t="s">
        <v>1862</v>
      </c>
      <c r="C655" s="757" t="s">
        <v>1867</v>
      </c>
      <c r="D655" s="840" t="s">
        <v>3055</v>
      </c>
      <c r="E655" s="841" t="s">
        <v>1880</v>
      </c>
      <c r="F655" s="757" t="s">
        <v>1863</v>
      </c>
      <c r="G655" s="757" t="s">
        <v>1888</v>
      </c>
      <c r="H655" s="757" t="s">
        <v>566</v>
      </c>
      <c r="I655" s="757" t="s">
        <v>2709</v>
      </c>
      <c r="J655" s="757" t="s">
        <v>2423</v>
      </c>
      <c r="K655" s="757" t="s">
        <v>1551</v>
      </c>
      <c r="L655" s="758">
        <v>122.87</v>
      </c>
      <c r="M655" s="758">
        <v>122.87</v>
      </c>
      <c r="N655" s="757">
        <v>1</v>
      </c>
      <c r="O655" s="842">
        <v>0.5</v>
      </c>
      <c r="P655" s="758">
        <v>122.87</v>
      </c>
      <c r="Q655" s="775">
        <v>1</v>
      </c>
      <c r="R655" s="757">
        <v>1</v>
      </c>
      <c r="S655" s="775">
        <v>1</v>
      </c>
      <c r="T655" s="842">
        <v>0.5</v>
      </c>
      <c r="U655" s="798">
        <v>1</v>
      </c>
    </row>
    <row r="656" spans="1:21" ht="14.4" customHeight="1" x14ac:dyDescent="0.3">
      <c r="A656" s="756">
        <v>50</v>
      </c>
      <c r="B656" s="757" t="s">
        <v>1862</v>
      </c>
      <c r="C656" s="757" t="s">
        <v>1867</v>
      </c>
      <c r="D656" s="840" t="s">
        <v>3055</v>
      </c>
      <c r="E656" s="841" t="s">
        <v>1880</v>
      </c>
      <c r="F656" s="757" t="s">
        <v>1863</v>
      </c>
      <c r="G656" s="757" t="s">
        <v>1888</v>
      </c>
      <c r="H656" s="757" t="s">
        <v>566</v>
      </c>
      <c r="I656" s="757" t="s">
        <v>2710</v>
      </c>
      <c r="J656" s="757" t="s">
        <v>2423</v>
      </c>
      <c r="K656" s="757" t="s">
        <v>1611</v>
      </c>
      <c r="L656" s="758">
        <v>31.09</v>
      </c>
      <c r="M656" s="758">
        <v>31.09</v>
      </c>
      <c r="N656" s="757">
        <v>1</v>
      </c>
      <c r="O656" s="842">
        <v>0.5</v>
      </c>
      <c r="P656" s="758">
        <v>31.09</v>
      </c>
      <c r="Q656" s="775">
        <v>1</v>
      </c>
      <c r="R656" s="757">
        <v>1</v>
      </c>
      <c r="S656" s="775">
        <v>1</v>
      </c>
      <c r="T656" s="842">
        <v>0.5</v>
      </c>
      <c r="U656" s="798">
        <v>1</v>
      </c>
    </row>
    <row r="657" spans="1:21" ht="14.4" customHeight="1" x14ac:dyDescent="0.3">
      <c r="A657" s="756">
        <v>50</v>
      </c>
      <c r="B657" s="757" t="s">
        <v>1862</v>
      </c>
      <c r="C657" s="757" t="s">
        <v>1867</v>
      </c>
      <c r="D657" s="840" t="s">
        <v>3055</v>
      </c>
      <c r="E657" s="841" t="s">
        <v>1880</v>
      </c>
      <c r="F657" s="757" t="s">
        <v>1863</v>
      </c>
      <c r="G657" s="757" t="s">
        <v>1888</v>
      </c>
      <c r="H657" s="757" t="s">
        <v>566</v>
      </c>
      <c r="I657" s="757" t="s">
        <v>2711</v>
      </c>
      <c r="J657" s="757" t="s">
        <v>2423</v>
      </c>
      <c r="K657" s="757" t="s">
        <v>2232</v>
      </c>
      <c r="L657" s="758">
        <v>245.74</v>
      </c>
      <c r="M657" s="758">
        <v>491.48</v>
      </c>
      <c r="N657" s="757">
        <v>2</v>
      </c>
      <c r="O657" s="842">
        <v>1.5</v>
      </c>
      <c r="P657" s="758"/>
      <c r="Q657" s="775">
        <v>0</v>
      </c>
      <c r="R657" s="757"/>
      <c r="S657" s="775">
        <v>0</v>
      </c>
      <c r="T657" s="842"/>
      <c r="U657" s="798">
        <v>0</v>
      </c>
    </row>
    <row r="658" spans="1:21" ht="14.4" customHeight="1" x14ac:dyDescent="0.3">
      <c r="A658" s="756">
        <v>50</v>
      </c>
      <c r="B658" s="757" t="s">
        <v>1862</v>
      </c>
      <c r="C658" s="757" t="s">
        <v>1867</v>
      </c>
      <c r="D658" s="840" t="s">
        <v>3055</v>
      </c>
      <c r="E658" s="841" t="s">
        <v>1880</v>
      </c>
      <c r="F658" s="757" t="s">
        <v>1863</v>
      </c>
      <c r="G658" s="757" t="s">
        <v>2637</v>
      </c>
      <c r="H658" s="757" t="s">
        <v>566</v>
      </c>
      <c r="I658" s="757" t="s">
        <v>2638</v>
      </c>
      <c r="J658" s="757" t="s">
        <v>1293</v>
      </c>
      <c r="K658" s="757" t="s">
        <v>2639</v>
      </c>
      <c r="L658" s="758">
        <v>57.76</v>
      </c>
      <c r="M658" s="758">
        <v>57.76</v>
      </c>
      <c r="N658" s="757">
        <v>1</v>
      </c>
      <c r="O658" s="842">
        <v>0.5</v>
      </c>
      <c r="P658" s="758">
        <v>57.76</v>
      </c>
      <c r="Q658" s="775">
        <v>1</v>
      </c>
      <c r="R658" s="757">
        <v>1</v>
      </c>
      <c r="S658" s="775">
        <v>1</v>
      </c>
      <c r="T658" s="842">
        <v>0.5</v>
      </c>
      <c r="U658" s="798">
        <v>1</v>
      </c>
    </row>
    <row r="659" spans="1:21" ht="14.4" customHeight="1" x14ac:dyDescent="0.3">
      <c r="A659" s="756">
        <v>50</v>
      </c>
      <c r="B659" s="757" t="s">
        <v>1862</v>
      </c>
      <c r="C659" s="757" t="s">
        <v>1867</v>
      </c>
      <c r="D659" s="840" t="s">
        <v>3055</v>
      </c>
      <c r="E659" s="841" t="s">
        <v>1880</v>
      </c>
      <c r="F659" s="757" t="s">
        <v>1863</v>
      </c>
      <c r="G659" s="757" t="s">
        <v>2712</v>
      </c>
      <c r="H659" s="757" t="s">
        <v>566</v>
      </c>
      <c r="I659" s="757" t="s">
        <v>2713</v>
      </c>
      <c r="J659" s="757" t="s">
        <v>2714</v>
      </c>
      <c r="K659" s="757" t="s">
        <v>2715</v>
      </c>
      <c r="L659" s="758">
        <v>386.77</v>
      </c>
      <c r="M659" s="758">
        <v>1547.08</v>
      </c>
      <c r="N659" s="757">
        <v>4</v>
      </c>
      <c r="O659" s="842">
        <v>0.5</v>
      </c>
      <c r="P659" s="758">
        <v>1547.08</v>
      </c>
      <c r="Q659" s="775">
        <v>1</v>
      </c>
      <c r="R659" s="757">
        <v>4</v>
      </c>
      <c r="S659" s="775">
        <v>1</v>
      </c>
      <c r="T659" s="842">
        <v>0.5</v>
      </c>
      <c r="U659" s="798">
        <v>1</v>
      </c>
    </row>
    <row r="660" spans="1:21" ht="14.4" customHeight="1" x14ac:dyDescent="0.3">
      <c r="A660" s="756">
        <v>50</v>
      </c>
      <c r="B660" s="757" t="s">
        <v>1862</v>
      </c>
      <c r="C660" s="757" t="s">
        <v>1867</v>
      </c>
      <c r="D660" s="840" t="s">
        <v>3055</v>
      </c>
      <c r="E660" s="841" t="s">
        <v>1880</v>
      </c>
      <c r="F660" s="757" t="s">
        <v>1863</v>
      </c>
      <c r="G660" s="757" t="s">
        <v>1948</v>
      </c>
      <c r="H660" s="757" t="s">
        <v>595</v>
      </c>
      <c r="I660" s="757" t="s">
        <v>1630</v>
      </c>
      <c r="J660" s="757" t="s">
        <v>1631</v>
      </c>
      <c r="K660" s="757" t="s">
        <v>1632</v>
      </c>
      <c r="L660" s="758">
        <v>278.64</v>
      </c>
      <c r="M660" s="758">
        <v>3343.68</v>
      </c>
      <c r="N660" s="757">
        <v>12</v>
      </c>
      <c r="O660" s="842">
        <v>3</v>
      </c>
      <c r="P660" s="758"/>
      <c r="Q660" s="775">
        <v>0</v>
      </c>
      <c r="R660" s="757"/>
      <c r="S660" s="775">
        <v>0</v>
      </c>
      <c r="T660" s="842"/>
      <c r="U660" s="798">
        <v>0</v>
      </c>
    </row>
    <row r="661" spans="1:21" ht="14.4" customHeight="1" x14ac:dyDescent="0.3">
      <c r="A661" s="756">
        <v>50</v>
      </c>
      <c r="B661" s="757" t="s">
        <v>1862</v>
      </c>
      <c r="C661" s="757" t="s">
        <v>1867</v>
      </c>
      <c r="D661" s="840" t="s">
        <v>3055</v>
      </c>
      <c r="E661" s="841" t="s">
        <v>1880</v>
      </c>
      <c r="F661" s="757" t="s">
        <v>1863</v>
      </c>
      <c r="G661" s="757" t="s">
        <v>1948</v>
      </c>
      <c r="H661" s="757" t="s">
        <v>595</v>
      </c>
      <c r="I661" s="757" t="s">
        <v>2716</v>
      </c>
      <c r="J661" s="757" t="s">
        <v>1631</v>
      </c>
      <c r="K661" s="757" t="s">
        <v>2574</v>
      </c>
      <c r="L661" s="758">
        <v>196.21</v>
      </c>
      <c r="M661" s="758">
        <v>784.84</v>
      </c>
      <c r="N661" s="757">
        <v>4</v>
      </c>
      <c r="O661" s="842">
        <v>2.5</v>
      </c>
      <c r="P661" s="758">
        <v>588.63</v>
      </c>
      <c r="Q661" s="775">
        <v>0.75</v>
      </c>
      <c r="R661" s="757">
        <v>3</v>
      </c>
      <c r="S661" s="775">
        <v>0.75</v>
      </c>
      <c r="T661" s="842">
        <v>2</v>
      </c>
      <c r="U661" s="798">
        <v>0.8</v>
      </c>
    </row>
    <row r="662" spans="1:21" ht="14.4" customHeight="1" x14ac:dyDescent="0.3">
      <c r="A662" s="756">
        <v>50</v>
      </c>
      <c r="B662" s="757" t="s">
        <v>1862</v>
      </c>
      <c r="C662" s="757" t="s">
        <v>1867</v>
      </c>
      <c r="D662" s="840" t="s">
        <v>3055</v>
      </c>
      <c r="E662" s="841" t="s">
        <v>1880</v>
      </c>
      <c r="F662" s="757" t="s">
        <v>1863</v>
      </c>
      <c r="G662" s="757" t="s">
        <v>1948</v>
      </c>
      <c r="H662" s="757" t="s">
        <v>595</v>
      </c>
      <c r="I662" s="757" t="s">
        <v>2716</v>
      </c>
      <c r="J662" s="757" t="s">
        <v>1631</v>
      </c>
      <c r="K662" s="757" t="s">
        <v>2574</v>
      </c>
      <c r="L662" s="758">
        <v>155.30000000000001</v>
      </c>
      <c r="M662" s="758">
        <v>155.30000000000001</v>
      </c>
      <c r="N662" s="757">
        <v>1</v>
      </c>
      <c r="O662" s="842">
        <v>0.5</v>
      </c>
      <c r="P662" s="758">
        <v>155.30000000000001</v>
      </c>
      <c r="Q662" s="775">
        <v>1</v>
      </c>
      <c r="R662" s="757">
        <v>1</v>
      </c>
      <c r="S662" s="775">
        <v>1</v>
      </c>
      <c r="T662" s="842">
        <v>0.5</v>
      </c>
      <c r="U662" s="798">
        <v>1</v>
      </c>
    </row>
    <row r="663" spans="1:21" ht="14.4" customHeight="1" x14ac:dyDescent="0.3">
      <c r="A663" s="756">
        <v>50</v>
      </c>
      <c r="B663" s="757" t="s">
        <v>1862</v>
      </c>
      <c r="C663" s="757" t="s">
        <v>1867</v>
      </c>
      <c r="D663" s="840" t="s">
        <v>3055</v>
      </c>
      <c r="E663" s="841" t="s">
        <v>1880</v>
      </c>
      <c r="F663" s="757" t="s">
        <v>1863</v>
      </c>
      <c r="G663" s="757" t="s">
        <v>1948</v>
      </c>
      <c r="H663" s="757" t="s">
        <v>595</v>
      </c>
      <c r="I663" s="757" t="s">
        <v>1636</v>
      </c>
      <c r="J663" s="757" t="s">
        <v>1631</v>
      </c>
      <c r="K663" s="757" t="s">
        <v>1637</v>
      </c>
      <c r="L663" s="758">
        <v>392.42</v>
      </c>
      <c r="M663" s="758">
        <v>1569.68</v>
      </c>
      <c r="N663" s="757">
        <v>4</v>
      </c>
      <c r="O663" s="842">
        <v>2</v>
      </c>
      <c r="P663" s="758">
        <v>784.84</v>
      </c>
      <c r="Q663" s="775">
        <v>0.5</v>
      </c>
      <c r="R663" s="757">
        <v>2</v>
      </c>
      <c r="S663" s="775">
        <v>0.5</v>
      </c>
      <c r="T663" s="842">
        <v>1</v>
      </c>
      <c r="U663" s="798">
        <v>0.5</v>
      </c>
    </row>
    <row r="664" spans="1:21" ht="14.4" customHeight="1" x14ac:dyDescent="0.3">
      <c r="A664" s="756">
        <v>50</v>
      </c>
      <c r="B664" s="757" t="s">
        <v>1862</v>
      </c>
      <c r="C664" s="757" t="s">
        <v>1867</v>
      </c>
      <c r="D664" s="840" t="s">
        <v>3055</v>
      </c>
      <c r="E664" s="841" t="s">
        <v>1880</v>
      </c>
      <c r="F664" s="757" t="s">
        <v>1863</v>
      </c>
      <c r="G664" s="757" t="s">
        <v>1948</v>
      </c>
      <c r="H664" s="757" t="s">
        <v>595</v>
      </c>
      <c r="I664" s="757" t="s">
        <v>1636</v>
      </c>
      <c r="J664" s="757" t="s">
        <v>1631</v>
      </c>
      <c r="K664" s="757" t="s">
        <v>1637</v>
      </c>
      <c r="L664" s="758">
        <v>310.58999999999997</v>
      </c>
      <c r="M664" s="758">
        <v>310.58999999999997</v>
      </c>
      <c r="N664" s="757">
        <v>1</v>
      </c>
      <c r="O664" s="842">
        <v>1</v>
      </c>
      <c r="P664" s="758"/>
      <c r="Q664" s="775">
        <v>0</v>
      </c>
      <c r="R664" s="757"/>
      <c r="S664" s="775">
        <v>0</v>
      </c>
      <c r="T664" s="842"/>
      <c r="U664" s="798">
        <v>0</v>
      </c>
    </row>
    <row r="665" spans="1:21" ht="14.4" customHeight="1" x14ac:dyDescent="0.3">
      <c r="A665" s="756">
        <v>50</v>
      </c>
      <c r="B665" s="757" t="s">
        <v>1862</v>
      </c>
      <c r="C665" s="757" t="s">
        <v>1867</v>
      </c>
      <c r="D665" s="840" t="s">
        <v>3055</v>
      </c>
      <c r="E665" s="841" t="s">
        <v>1880</v>
      </c>
      <c r="F665" s="757" t="s">
        <v>1863</v>
      </c>
      <c r="G665" s="757" t="s">
        <v>1948</v>
      </c>
      <c r="H665" s="757" t="s">
        <v>595</v>
      </c>
      <c r="I665" s="757" t="s">
        <v>1640</v>
      </c>
      <c r="J665" s="757" t="s">
        <v>1631</v>
      </c>
      <c r="K665" s="757" t="s">
        <v>1641</v>
      </c>
      <c r="L665" s="758">
        <v>603.73</v>
      </c>
      <c r="M665" s="758">
        <v>2414.92</v>
      </c>
      <c r="N665" s="757">
        <v>4</v>
      </c>
      <c r="O665" s="842">
        <v>2.5</v>
      </c>
      <c r="P665" s="758">
        <v>603.73</v>
      </c>
      <c r="Q665" s="775">
        <v>0.25</v>
      </c>
      <c r="R665" s="757">
        <v>1</v>
      </c>
      <c r="S665" s="775">
        <v>0.25</v>
      </c>
      <c r="T665" s="842">
        <v>0.5</v>
      </c>
      <c r="U665" s="798">
        <v>0.2</v>
      </c>
    </row>
    <row r="666" spans="1:21" ht="14.4" customHeight="1" x14ac:dyDescent="0.3">
      <c r="A666" s="756">
        <v>50</v>
      </c>
      <c r="B666" s="757" t="s">
        <v>1862</v>
      </c>
      <c r="C666" s="757" t="s">
        <v>1867</v>
      </c>
      <c r="D666" s="840" t="s">
        <v>3055</v>
      </c>
      <c r="E666" s="841" t="s">
        <v>1880</v>
      </c>
      <c r="F666" s="757" t="s">
        <v>1863</v>
      </c>
      <c r="G666" s="757" t="s">
        <v>1948</v>
      </c>
      <c r="H666" s="757" t="s">
        <v>595</v>
      </c>
      <c r="I666" s="757" t="s">
        <v>1640</v>
      </c>
      <c r="J666" s="757" t="s">
        <v>1631</v>
      </c>
      <c r="K666" s="757" t="s">
        <v>1641</v>
      </c>
      <c r="L666" s="758">
        <v>477.84</v>
      </c>
      <c r="M666" s="758">
        <v>2867.04</v>
      </c>
      <c r="N666" s="757">
        <v>6</v>
      </c>
      <c r="O666" s="842">
        <v>4.5</v>
      </c>
      <c r="P666" s="758">
        <v>1911.36</v>
      </c>
      <c r="Q666" s="775">
        <v>0.66666666666666663</v>
      </c>
      <c r="R666" s="757">
        <v>4</v>
      </c>
      <c r="S666" s="775">
        <v>0.66666666666666663</v>
      </c>
      <c r="T666" s="842">
        <v>3</v>
      </c>
      <c r="U666" s="798">
        <v>0.66666666666666663</v>
      </c>
    </row>
    <row r="667" spans="1:21" ht="14.4" customHeight="1" x14ac:dyDescent="0.3">
      <c r="A667" s="756">
        <v>50</v>
      </c>
      <c r="B667" s="757" t="s">
        <v>1862</v>
      </c>
      <c r="C667" s="757" t="s">
        <v>1867</v>
      </c>
      <c r="D667" s="840" t="s">
        <v>3055</v>
      </c>
      <c r="E667" s="841" t="s">
        <v>1880</v>
      </c>
      <c r="F667" s="757" t="s">
        <v>1863</v>
      </c>
      <c r="G667" s="757" t="s">
        <v>2475</v>
      </c>
      <c r="H667" s="757" t="s">
        <v>595</v>
      </c>
      <c r="I667" s="757" t="s">
        <v>2717</v>
      </c>
      <c r="J667" s="757" t="s">
        <v>2477</v>
      </c>
      <c r="K667" s="757" t="s">
        <v>2718</v>
      </c>
      <c r="L667" s="758">
        <v>739.33</v>
      </c>
      <c r="M667" s="758">
        <v>6653.9700000000012</v>
      </c>
      <c r="N667" s="757">
        <v>9</v>
      </c>
      <c r="O667" s="842">
        <v>5.5</v>
      </c>
      <c r="P667" s="758">
        <v>2217.9900000000002</v>
      </c>
      <c r="Q667" s="775">
        <v>0.33333333333333331</v>
      </c>
      <c r="R667" s="757">
        <v>3</v>
      </c>
      <c r="S667" s="775">
        <v>0.33333333333333331</v>
      </c>
      <c r="T667" s="842">
        <v>2</v>
      </c>
      <c r="U667" s="798">
        <v>0.36363636363636365</v>
      </c>
    </row>
    <row r="668" spans="1:21" ht="14.4" customHeight="1" x14ac:dyDescent="0.3">
      <c r="A668" s="756">
        <v>50</v>
      </c>
      <c r="B668" s="757" t="s">
        <v>1862</v>
      </c>
      <c r="C668" s="757" t="s">
        <v>1867</v>
      </c>
      <c r="D668" s="840" t="s">
        <v>3055</v>
      </c>
      <c r="E668" s="841" t="s">
        <v>1880</v>
      </c>
      <c r="F668" s="757" t="s">
        <v>1863</v>
      </c>
      <c r="G668" s="757" t="s">
        <v>2475</v>
      </c>
      <c r="H668" s="757" t="s">
        <v>595</v>
      </c>
      <c r="I668" s="757" t="s">
        <v>2719</v>
      </c>
      <c r="J668" s="757" t="s">
        <v>2477</v>
      </c>
      <c r="K668" s="757" t="s">
        <v>2718</v>
      </c>
      <c r="L668" s="758">
        <v>0</v>
      </c>
      <c r="M668" s="758">
        <v>0</v>
      </c>
      <c r="N668" s="757">
        <v>1</v>
      </c>
      <c r="O668" s="842">
        <v>1</v>
      </c>
      <c r="P668" s="758"/>
      <c r="Q668" s="775"/>
      <c r="R668" s="757"/>
      <c r="S668" s="775">
        <v>0</v>
      </c>
      <c r="T668" s="842"/>
      <c r="U668" s="798">
        <v>0</v>
      </c>
    </row>
    <row r="669" spans="1:21" ht="14.4" customHeight="1" x14ac:dyDescent="0.3">
      <c r="A669" s="756">
        <v>50</v>
      </c>
      <c r="B669" s="757" t="s">
        <v>1862</v>
      </c>
      <c r="C669" s="757" t="s">
        <v>1867</v>
      </c>
      <c r="D669" s="840" t="s">
        <v>3055</v>
      </c>
      <c r="E669" s="841" t="s">
        <v>1880</v>
      </c>
      <c r="F669" s="757" t="s">
        <v>1863</v>
      </c>
      <c r="G669" s="757" t="s">
        <v>2475</v>
      </c>
      <c r="H669" s="757" t="s">
        <v>595</v>
      </c>
      <c r="I669" s="757" t="s">
        <v>2720</v>
      </c>
      <c r="J669" s="757" t="s">
        <v>2477</v>
      </c>
      <c r="K669" s="757" t="s">
        <v>2478</v>
      </c>
      <c r="L669" s="758">
        <v>797.54</v>
      </c>
      <c r="M669" s="758">
        <v>2392.62</v>
      </c>
      <c r="N669" s="757">
        <v>3</v>
      </c>
      <c r="O669" s="842">
        <v>2</v>
      </c>
      <c r="P669" s="758"/>
      <c r="Q669" s="775">
        <v>0</v>
      </c>
      <c r="R669" s="757"/>
      <c r="S669" s="775">
        <v>0</v>
      </c>
      <c r="T669" s="842"/>
      <c r="U669" s="798">
        <v>0</v>
      </c>
    </row>
    <row r="670" spans="1:21" ht="14.4" customHeight="1" x14ac:dyDescent="0.3">
      <c r="A670" s="756">
        <v>50</v>
      </c>
      <c r="B670" s="757" t="s">
        <v>1862</v>
      </c>
      <c r="C670" s="757" t="s">
        <v>1867</v>
      </c>
      <c r="D670" s="840" t="s">
        <v>3055</v>
      </c>
      <c r="E670" s="841" t="s">
        <v>1880</v>
      </c>
      <c r="F670" s="757" t="s">
        <v>1863</v>
      </c>
      <c r="G670" s="757" t="s">
        <v>2721</v>
      </c>
      <c r="H670" s="757" t="s">
        <v>595</v>
      </c>
      <c r="I670" s="757" t="s">
        <v>2722</v>
      </c>
      <c r="J670" s="757" t="s">
        <v>2723</v>
      </c>
      <c r="K670" s="757" t="s">
        <v>2724</v>
      </c>
      <c r="L670" s="758">
        <v>70.540000000000006</v>
      </c>
      <c r="M670" s="758">
        <v>141.08000000000001</v>
      </c>
      <c r="N670" s="757">
        <v>2</v>
      </c>
      <c r="O670" s="842">
        <v>2</v>
      </c>
      <c r="P670" s="758">
        <v>70.540000000000006</v>
      </c>
      <c r="Q670" s="775">
        <v>0.5</v>
      </c>
      <c r="R670" s="757">
        <v>1</v>
      </c>
      <c r="S670" s="775">
        <v>0.5</v>
      </c>
      <c r="T670" s="842">
        <v>1</v>
      </c>
      <c r="U670" s="798">
        <v>0.5</v>
      </c>
    </row>
    <row r="671" spans="1:21" ht="14.4" customHeight="1" x14ac:dyDescent="0.3">
      <c r="A671" s="756">
        <v>50</v>
      </c>
      <c r="B671" s="757" t="s">
        <v>1862</v>
      </c>
      <c r="C671" s="757" t="s">
        <v>1867</v>
      </c>
      <c r="D671" s="840" t="s">
        <v>3055</v>
      </c>
      <c r="E671" s="841" t="s">
        <v>1880</v>
      </c>
      <c r="F671" s="757" t="s">
        <v>1863</v>
      </c>
      <c r="G671" s="757" t="s">
        <v>2075</v>
      </c>
      <c r="H671" s="757" t="s">
        <v>566</v>
      </c>
      <c r="I671" s="757" t="s">
        <v>2725</v>
      </c>
      <c r="J671" s="757" t="s">
        <v>2726</v>
      </c>
      <c r="K671" s="757" t="s">
        <v>1637</v>
      </c>
      <c r="L671" s="758">
        <v>234.07</v>
      </c>
      <c r="M671" s="758">
        <v>234.07</v>
      </c>
      <c r="N671" s="757">
        <v>1</v>
      </c>
      <c r="O671" s="842">
        <v>0.5</v>
      </c>
      <c r="P671" s="758">
        <v>234.07</v>
      </c>
      <c r="Q671" s="775">
        <v>1</v>
      </c>
      <c r="R671" s="757">
        <v>1</v>
      </c>
      <c r="S671" s="775">
        <v>1</v>
      </c>
      <c r="T671" s="842">
        <v>0.5</v>
      </c>
      <c r="U671" s="798">
        <v>1</v>
      </c>
    </row>
    <row r="672" spans="1:21" ht="14.4" customHeight="1" x14ac:dyDescent="0.3">
      <c r="A672" s="756">
        <v>50</v>
      </c>
      <c r="B672" s="757" t="s">
        <v>1862</v>
      </c>
      <c r="C672" s="757" t="s">
        <v>1867</v>
      </c>
      <c r="D672" s="840" t="s">
        <v>3055</v>
      </c>
      <c r="E672" s="841" t="s">
        <v>1880</v>
      </c>
      <c r="F672" s="757" t="s">
        <v>1863</v>
      </c>
      <c r="G672" s="757" t="s">
        <v>2075</v>
      </c>
      <c r="H672" s="757" t="s">
        <v>595</v>
      </c>
      <c r="I672" s="757" t="s">
        <v>1583</v>
      </c>
      <c r="J672" s="757" t="s">
        <v>1584</v>
      </c>
      <c r="K672" s="757" t="s">
        <v>1585</v>
      </c>
      <c r="L672" s="758">
        <v>65.540000000000006</v>
      </c>
      <c r="M672" s="758">
        <v>262.16000000000003</v>
      </c>
      <c r="N672" s="757">
        <v>4</v>
      </c>
      <c r="O672" s="842">
        <v>1</v>
      </c>
      <c r="P672" s="758"/>
      <c r="Q672" s="775">
        <v>0</v>
      </c>
      <c r="R672" s="757"/>
      <c r="S672" s="775">
        <v>0</v>
      </c>
      <c r="T672" s="842"/>
      <c r="U672" s="798">
        <v>0</v>
      </c>
    </row>
    <row r="673" spans="1:21" ht="14.4" customHeight="1" x14ac:dyDescent="0.3">
      <c r="A673" s="756">
        <v>50</v>
      </c>
      <c r="B673" s="757" t="s">
        <v>1862</v>
      </c>
      <c r="C673" s="757" t="s">
        <v>1867</v>
      </c>
      <c r="D673" s="840" t="s">
        <v>3055</v>
      </c>
      <c r="E673" s="841" t="s">
        <v>1880</v>
      </c>
      <c r="F673" s="757" t="s">
        <v>1863</v>
      </c>
      <c r="G673" s="757" t="s">
        <v>2075</v>
      </c>
      <c r="H673" s="757" t="s">
        <v>595</v>
      </c>
      <c r="I673" s="757" t="s">
        <v>2443</v>
      </c>
      <c r="J673" s="757" t="s">
        <v>1584</v>
      </c>
      <c r="K673" s="757" t="s">
        <v>2444</v>
      </c>
      <c r="L673" s="758">
        <v>229.38</v>
      </c>
      <c r="M673" s="758">
        <v>229.38</v>
      </c>
      <c r="N673" s="757">
        <v>1</v>
      </c>
      <c r="O673" s="842">
        <v>0.5</v>
      </c>
      <c r="P673" s="758"/>
      <c r="Q673" s="775">
        <v>0</v>
      </c>
      <c r="R673" s="757"/>
      <c r="S673" s="775">
        <v>0</v>
      </c>
      <c r="T673" s="842"/>
      <c r="U673" s="798">
        <v>0</v>
      </c>
    </row>
    <row r="674" spans="1:21" ht="14.4" customHeight="1" x14ac:dyDescent="0.3">
      <c r="A674" s="756">
        <v>50</v>
      </c>
      <c r="B674" s="757" t="s">
        <v>1862</v>
      </c>
      <c r="C674" s="757" t="s">
        <v>1867</v>
      </c>
      <c r="D674" s="840" t="s">
        <v>3055</v>
      </c>
      <c r="E674" s="841" t="s">
        <v>1880</v>
      </c>
      <c r="F674" s="757" t="s">
        <v>1863</v>
      </c>
      <c r="G674" s="757" t="s">
        <v>1890</v>
      </c>
      <c r="H674" s="757" t="s">
        <v>595</v>
      </c>
      <c r="I674" s="757" t="s">
        <v>2020</v>
      </c>
      <c r="J674" s="757" t="s">
        <v>958</v>
      </c>
      <c r="K674" s="757" t="s">
        <v>1602</v>
      </c>
      <c r="L674" s="758">
        <v>105.32</v>
      </c>
      <c r="M674" s="758">
        <v>1158.5199999999998</v>
      </c>
      <c r="N674" s="757">
        <v>11</v>
      </c>
      <c r="O674" s="842">
        <v>6.5</v>
      </c>
      <c r="P674" s="758">
        <v>631.91999999999985</v>
      </c>
      <c r="Q674" s="775">
        <v>0.54545454545454541</v>
      </c>
      <c r="R674" s="757">
        <v>6</v>
      </c>
      <c r="S674" s="775">
        <v>0.54545454545454541</v>
      </c>
      <c r="T674" s="842">
        <v>3</v>
      </c>
      <c r="U674" s="798">
        <v>0.46153846153846156</v>
      </c>
    </row>
    <row r="675" spans="1:21" ht="14.4" customHeight="1" x14ac:dyDescent="0.3">
      <c r="A675" s="756">
        <v>50</v>
      </c>
      <c r="B675" s="757" t="s">
        <v>1862</v>
      </c>
      <c r="C675" s="757" t="s">
        <v>1867</v>
      </c>
      <c r="D675" s="840" t="s">
        <v>3055</v>
      </c>
      <c r="E675" s="841" t="s">
        <v>1880</v>
      </c>
      <c r="F675" s="757" t="s">
        <v>1863</v>
      </c>
      <c r="G675" s="757" t="s">
        <v>1890</v>
      </c>
      <c r="H675" s="757" t="s">
        <v>595</v>
      </c>
      <c r="I675" s="757" t="s">
        <v>2021</v>
      </c>
      <c r="J675" s="757" t="s">
        <v>956</v>
      </c>
      <c r="K675" s="757" t="s">
        <v>2022</v>
      </c>
      <c r="L675" s="758">
        <v>210.66</v>
      </c>
      <c r="M675" s="758">
        <v>1053.3</v>
      </c>
      <c r="N675" s="757">
        <v>5</v>
      </c>
      <c r="O675" s="842">
        <v>3</v>
      </c>
      <c r="P675" s="758">
        <v>421.32</v>
      </c>
      <c r="Q675" s="775">
        <v>0.4</v>
      </c>
      <c r="R675" s="757">
        <v>2</v>
      </c>
      <c r="S675" s="775">
        <v>0.4</v>
      </c>
      <c r="T675" s="842">
        <v>1.5</v>
      </c>
      <c r="U675" s="798">
        <v>0.5</v>
      </c>
    </row>
    <row r="676" spans="1:21" ht="14.4" customHeight="1" x14ac:dyDescent="0.3">
      <c r="A676" s="756">
        <v>50</v>
      </c>
      <c r="B676" s="757" t="s">
        <v>1862</v>
      </c>
      <c r="C676" s="757" t="s">
        <v>1867</v>
      </c>
      <c r="D676" s="840" t="s">
        <v>3055</v>
      </c>
      <c r="E676" s="841" t="s">
        <v>1880</v>
      </c>
      <c r="F676" s="757" t="s">
        <v>1863</v>
      </c>
      <c r="G676" s="757" t="s">
        <v>1890</v>
      </c>
      <c r="H676" s="757" t="s">
        <v>566</v>
      </c>
      <c r="I676" s="757" t="s">
        <v>2727</v>
      </c>
      <c r="J676" s="757" t="s">
        <v>2077</v>
      </c>
      <c r="K676" s="757" t="s">
        <v>2728</v>
      </c>
      <c r="L676" s="758">
        <v>32.76</v>
      </c>
      <c r="M676" s="758">
        <v>65.52</v>
      </c>
      <c r="N676" s="757">
        <v>2</v>
      </c>
      <c r="O676" s="842">
        <v>1</v>
      </c>
      <c r="P676" s="758">
        <v>65.52</v>
      </c>
      <c r="Q676" s="775">
        <v>1</v>
      </c>
      <c r="R676" s="757">
        <v>2</v>
      </c>
      <c r="S676" s="775">
        <v>1</v>
      </c>
      <c r="T676" s="842">
        <v>1</v>
      </c>
      <c r="U676" s="798">
        <v>1</v>
      </c>
    </row>
    <row r="677" spans="1:21" ht="14.4" customHeight="1" x14ac:dyDescent="0.3">
      <c r="A677" s="756">
        <v>50</v>
      </c>
      <c r="B677" s="757" t="s">
        <v>1862</v>
      </c>
      <c r="C677" s="757" t="s">
        <v>1867</v>
      </c>
      <c r="D677" s="840" t="s">
        <v>3055</v>
      </c>
      <c r="E677" s="841" t="s">
        <v>1880</v>
      </c>
      <c r="F677" s="757" t="s">
        <v>1863</v>
      </c>
      <c r="G677" s="757" t="s">
        <v>1890</v>
      </c>
      <c r="H677" s="757" t="s">
        <v>595</v>
      </c>
      <c r="I677" s="757" t="s">
        <v>1587</v>
      </c>
      <c r="J677" s="757" t="s">
        <v>958</v>
      </c>
      <c r="K677" s="757" t="s">
        <v>1588</v>
      </c>
      <c r="L677" s="758">
        <v>35.11</v>
      </c>
      <c r="M677" s="758">
        <v>210.66000000000003</v>
      </c>
      <c r="N677" s="757">
        <v>6</v>
      </c>
      <c r="O677" s="842">
        <v>2.5</v>
      </c>
      <c r="P677" s="758">
        <v>35.11</v>
      </c>
      <c r="Q677" s="775">
        <v>0.16666666666666666</v>
      </c>
      <c r="R677" s="757">
        <v>1</v>
      </c>
      <c r="S677" s="775">
        <v>0.16666666666666666</v>
      </c>
      <c r="T677" s="842">
        <v>0.5</v>
      </c>
      <c r="U677" s="798">
        <v>0.2</v>
      </c>
    </row>
    <row r="678" spans="1:21" ht="14.4" customHeight="1" x14ac:dyDescent="0.3">
      <c r="A678" s="756">
        <v>50</v>
      </c>
      <c r="B678" s="757" t="s">
        <v>1862</v>
      </c>
      <c r="C678" s="757" t="s">
        <v>1867</v>
      </c>
      <c r="D678" s="840" t="s">
        <v>3055</v>
      </c>
      <c r="E678" s="841" t="s">
        <v>1880</v>
      </c>
      <c r="F678" s="757" t="s">
        <v>1863</v>
      </c>
      <c r="G678" s="757" t="s">
        <v>1890</v>
      </c>
      <c r="H678" s="757" t="s">
        <v>566</v>
      </c>
      <c r="I678" s="757" t="s">
        <v>2081</v>
      </c>
      <c r="J678" s="757" t="s">
        <v>2082</v>
      </c>
      <c r="K678" s="757" t="s">
        <v>1588</v>
      </c>
      <c r="L678" s="758">
        <v>35.11</v>
      </c>
      <c r="M678" s="758">
        <v>35.11</v>
      </c>
      <c r="N678" s="757">
        <v>1</v>
      </c>
      <c r="O678" s="842">
        <v>1</v>
      </c>
      <c r="P678" s="758"/>
      <c r="Q678" s="775">
        <v>0</v>
      </c>
      <c r="R678" s="757"/>
      <c r="S678" s="775">
        <v>0</v>
      </c>
      <c r="T678" s="842"/>
      <c r="U678" s="798">
        <v>0</v>
      </c>
    </row>
    <row r="679" spans="1:21" ht="14.4" customHeight="1" x14ac:dyDescent="0.3">
      <c r="A679" s="756">
        <v>50</v>
      </c>
      <c r="B679" s="757" t="s">
        <v>1862</v>
      </c>
      <c r="C679" s="757" t="s">
        <v>1867</v>
      </c>
      <c r="D679" s="840" t="s">
        <v>3055</v>
      </c>
      <c r="E679" s="841" t="s">
        <v>1880</v>
      </c>
      <c r="F679" s="757" t="s">
        <v>1863</v>
      </c>
      <c r="G679" s="757" t="s">
        <v>2729</v>
      </c>
      <c r="H679" s="757" t="s">
        <v>566</v>
      </c>
      <c r="I679" s="757" t="s">
        <v>2730</v>
      </c>
      <c r="J679" s="757" t="s">
        <v>859</v>
      </c>
      <c r="K679" s="757" t="s">
        <v>1547</v>
      </c>
      <c r="L679" s="758">
        <v>0</v>
      </c>
      <c r="M679" s="758">
        <v>0</v>
      </c>
      <c r="N679" s="757">
        <v>5</v>
      </c>
      <c r="O679" s="842">
        <v>2.5</v>
      </c>
      <c r="P679" s="758">
        <v>0</v>
      </c>
      <c r="Q679" s="775"/>
      <c r="R679" s="757">
        <v>1</v>
      </c>
      <c r="S679" s="775">
        <v>0.2</v>
      </c>
      <c r="T679" s="842">
        <v>0.5</v>
      </c>
      <c r="U679" s="798">
        <v>0.2</v>
      </c>
    </row>
    <row r="680" spans="1:21" ht="14.4" customHeight="1" x14ac:dyDescent="0.3">
      <c r="A680" s="756">
        <v>50</v>
      </c>
      <c r="B680" s="757" t="s">
        <v>1862</v>
      </c>
      <c r="C680" s="757" t="s">
        <v>1867</v>
      </c>
      <c r="D680" s="840" t="s">
        <v>3055</v>
      </c>
      <c r="E680" s="841" t="s">
        <v>1880</v>
      </c>
      <c r="F680" s="757" t="s">
        <v>1863</v>
      </c>
      <c r="G680" s="757" t="s">
        <v>2729</v>
      </c>
      <c r="H680" s="757" t="s">
        <v>566</v>
      </c>
      <c r="I680" s="757" t="s">
        <v>2731</v>
      </c>
      <c r="J680" s="757" t="s">
        <v>859</v>
      </c>
      <c r="K680" s="757" t="s">
        <v>1547</v>
      </c>
      <c r="L680" s="758">
        <v>0</v>
      </c>
      <c r="M680" s="758">
        <v>0</v>
      </c>
      <c r="N680" s="757">
        <v>1</v>
      </c>
      <c r="O680" s="842">
        <v>0.5</v>
      </c>
      <c r="P680" s="758"/>
      <c r="Q680" s="775"/>
      <c r="R680" s="757"/>
      <c r="S680" s="775">
        <v>0</v>
      </c>
      <c r="T680" s="842"/>
      <c r="U680" s="798">
        <v>0</v>
      </c>
    </row>
    <row r="681" spans="1:21" ht="14.4" customHeight="1" x14ac:dyDescent="0.3">
      <c r="A681" s="756">
        <v>50</v>
      </c>
      <c r="B681" s="757" t="s">
        <v>1862</v>
      </c>
      <c r="C681" s="757" t="s">
        <v>1867</v>
      </c>
      <c r="D681" s="840" t="s">
        <v>3055</v>
      </c>
      <c r="E681" s="841" t="s">
        <v>1880</v>
      </c>
      <c r="F681" s="757" t="s">
        <v>1863</v>
      </c>
      <c r="G681" s="757" t="s">
        <v>2732</v>
      </c>
      <c r="H681" s="757" t="s">
        <v>566</v>
      </c>
      <c r="I681" s="757" t="s">
        <v>2733</v>
      </c>
      <c r="J681" s="757" t="s">
        <v>2734</v>
      </c>
      <c r="K681" s="757" t="s">
        <v>2735</v>
      </c>
      <c r="L681" s="758">
        <v>35.11</v>
      </c>
      <c r="M681" s="758">
        <v>70.22</v>
      </c>
      <c r="N681" s="757">
        <v>2</v>
      </c>
      <c r="O681" s="842">
        <v>0.5</v>
      </c>
      <c r="P681" s="758"/>
      <c r="Q681" s="775">
        <v>0</v>
      </c>
      <c r="R681" s="757"/>
      <c r="S681" s="775">
        <v>0</v>
      </c>
      <c r="T681" s="842"/>
      <c r="U681" s="798">
        <v>0</v>
      </c>
    </row>
    <row r="682" spans="1:21" ht="14.4" customHeight="1" x14ac:dyDescent="0.3">
      <c r="A682" s="756">
        <v>50</v>
      </c>
      <c r="B682" s="757" t="s">
        <v>1862</v>
      </c>
      <c r="C682" s="757" t="s">
        <v>1867</v>
      </c>
      <c r="D682" s="840" t="s">
        <v>3055</v>
      </c>
      <c r="E682" s="841" t="s">
        <v>1880</v>
      </c>
      <c r="F682" s="757" t="s">
        <v>1863</v>
      </c>
      <c r="G682" s="757" t="s">
        <v>2736</v>
      </c>
      <c r="H682" s="757" t="s">
        <v>566</v>
      </c>
      <c r="I682" s="757" t="s">
        <v>2737</v>
      </c>
      <c r="J682" s="757" t="s">
        <v>2738</v>
      </c>
      <c r="K682" s="757" t="s">
        <v>2739</v>
      </c>
      <c r="L682" s="758">
        <v>321.79000000000002</v>
      </c>
      <c r="M682" s="758">
        <v>321.79000000000002</v>
      </c>
      <c r="N682" s="757">
        <v>1</v>
      </c>
      <c r="O682" s="842">
        <v>0.5</v>
      </c>
      <c r="P682" s="758"/>
      <c r="Q682" s="775">
        <v>0</v>
      </c>
      <c r="R682" s="757"/>
      <c r="S682" s="775">
        <v>0</v>
      </c>
      <c r="T682" s="842"/>
      <c r="U682" s="798">
        <v>0</v>
      </c>
    </row>
    <row r="683" spans="1:21" ht="14.4" customHeight="1" x14ac:dyDescent="0.3">
      <c r="A683" s="756">
        <v>50</v>
      </c>
      <c r="B683" s="757" t="s">
        <v>1862</v>
      </c>
      <c r="C683" s="757" t="s">
        <v>1867</v>
      </c>
      <c r="D683" s="840" t="s">
        <v>3055</v>
      </c>
      <c r="E683" s="841" t="s">
        <v>1880</v>
      </c>
      <c r="F683" s="757" t="s">
        <v>1863</v>
      </c>
      <c r="G683" s="757" t="s">
        <v>2315</v>
      </c>
      <c r="H683" s="757" t="s">
        <v>566</v>
      </c>
      <c r="I683" s="757" t="s">
        <v>2316</v>
      </c>
      <c r="J683" s="757" t="s">
        <v>1110</v>
      </c>
      <c r="K683" s="757" t="s">
        <v>2317</v>
      </c>
      <c r="L683" s="758">
        <v>78.33</v>
      </c>
      <c r="M683" s="758">
        <v>469.98</v>
      </c>
      <c r="N683" s="757">
        <v>6</v>
      </c>
      <c r="O683" s="842">
        <v>0.5</v>
      </c>
      <c r="P683" s="758">
        <v>469.98</v>
      </c>
      <c r="Q683" s="775">
        <v>1</v>
      </c>
      <c r="R683" s="757">
        <v>6</v>
      </c>
      <c r="S683" s="775">
        <v>1</v>
      </c>
      <c r="T683" s="842">
        <v>0.5</v>
      </c>
      <c r="U683" s="798">
        <v>1</v>
      </c>
    </row>
    <row r="684" spans="1:21" ht="14.4" customHeight="1" x14ac:dyDescent="0.3">
      <c r="A684" s="756">
        <v>50</v>
      </c>
      <c r="B684" s="757" t="s">
        <v>1862</v>
      </c>
      <c r="C684" s="757" t="s">
        <v>1867</v>
      </c>
      <c r="D684" s="840" t="s">
        <v>3055</v>
      </c>
      <c r="E684" s="841" t="s">
        <v>1880</v>
      </c>
      <c r="F684" s="757" t="s">
        <v>1863</v>
      </c>
      <c r="G684" s="757" t="s">
        <v>2318</v>
      </c>
      <c r="H684" s="757" t="s">
        <v>595</v>
      </c>
      <c r="I684" s="757" t="s">
        <v>1750</v>
      </c>
      <c r="J684" s="757" t="s">
        <v>677</v>
      </c>
      <c r="K684" s="757" t="s">
        <v>1590</v>
      </c>
      <c r="L684" s="758">
        <v>42.57</v>
      </c>
      <c r="M684" s="758">
        <v>170.28</v>
      </c>
      <c r="N684" s="757">
        <v>4</v>
      </c>
      <c r="O684" s="842">
        <v>2</v>
      </c>
      <c r="P684" s="758">
        <v>85.14</v>
      </c>
      <c r="Q684" s="775">
        <v>0.5</v>
      </c>
      <c r="R684" s="757">
        <v>2</v>
      </c>
      <c r="S684" s="775">
        <v>0.5</v>
      </c>
      <c r="T684" s="842">
        <v>1</v>
      </c>
      <c r="U684" s="798">
        <v>0.5</v>
      </c>
    </row>
    <row r="685" spans="1:21" ht="14.4" customHeight="1" x14ac:dyDescent="0.3">
      <c r="A685" s="756">
        <v>50</v>
      </c>
      <c r="B685" s="757" t="s">
        <v>1862</v>
      </c>
      <c r="C685" s="757" t="s">
        <v>1867</v>
      </c>
      <c r="D685" s="840" t="s">
        <v>3055</v>
      </c>
      <c r="E685" s="841" t="s">
        <v>1880</v>
      </c>
      <c r="F685" s="757" t="s">
        <v>1863</v>
      </c>
      <c r="G685" s="757" t="s">
        <v>2087</v>
      </c>
      <c r="H685" s="757" t="s">
        <v>566</v>
      </c>
      <c r="I685" s="757" t="s">
        <v>2479</v>
      </c>
      <c r="J685" s="757" t="s">
        <v>2089</v>
      </c>
      <c r="K685" s="757" t="s">
        <v>2480</v>
      </c>
      <c r="L685" s="758">
        <v>1887.9</v>
      </c>
      <c r="M685" s="758">
        <v>11327.400000000001</v>
      </c>
      <c r="N685" s="757">
        <v>6</v>
      </c>
      <c r="O685" s="842">
        <v>2</v>
      </c>
      <c r="P685" s="758">
        <v>5663.7000000000007</v>
      </c>
      <c r="Q685" s="775">
        <v>0.5</v>
      </c>
      <c r="R685" s="757">
        <v>3</v>
      </c>
      <c r="S685" s="775">
        <v>0.5</v>
      </c>
      <c r="T685" s="842">
        <v>1</v>
      </c>
      <c r="U685" s="798">
        <v>0.5</v>
      </c>
    </row>
    <row r="686" spans="1:21" ht="14.4" customHeight="1" x14ac:dyDescent="0.3">
      <c r="A686" s="756">
        <v>50</v>
      </c>
      <c r="B686" s="757" t="s">
        <v>1862</v>
      </c>
      <c r="C686" s="757" t="s">
        <v>1867</v>
      </c>
      <c r="D686" s="840" t="s">
        <v>3055</v>
      </c>
      <c r="E686" s="841" t="s">
        <v>1880</v>
      </c>
      <c r="F686" s="757" t="s">
        <v>1863</v>
      </c>
      <c r="G686" s="757" t="s">
        <v>2624</v>
      </c>
      <c r="H686" s="757" t="s">
        <v>595</v>
      </c>
      <c r="I686" s="757" t="s">
        <v>2740</v>
      </c>
      <c r="J686" s="757" t="s">
        <v>2741</v>
      </c>
      <c r="K686" s="757" t="s">
        <v>1602</v>
      </c>
      <c r="L686" s="758">
        <v>207.45</v>
      </c>
      <c r="M686" s="758">
        <v>207.45</v>
      </c>
      <c r="N686" s="757">
        <v>1</v>
      </c>
      <c r="O686" s="842">
        <v>0.5</v>
      </c>
      <c r="P686" s="758">
        <v>207.45</v>
      </c>
      <c r="Q686" s="775">
        <v>1</v>
      </c>
      <c r="R686" s="757">
        <v>1</v>
      </c>
      <c r="S686" s="775">
        <v>1</v>
      </c>
      <c r="T686" s="842">
        <v>0.5</v>
      </c>
      <c r="U686" s="798">
        <v>1</v>
      </c>
    </row>
    <row r="687" spans="1:21" ht="14.4" customHeight="1" x14ac:dyDescent="0.3">
      <c r="A687" s="756">
        <v>50</v>
      </c>
      <c r="B687" s="757" t="s">
        <v>1862</v>
      </c>
      <c r="C687" s="757" t="s">
        <v>1867</v>
      </c>
      <c r="D687" s="840" t="s">
        <v>3055</v>
      </c>
      <c r="E687" s="841" t="s">
        <v>1880</v>
      </c>
      <c r="F687" s="757" t="s">
        <v>1863</v>
      </c>
      <c r="G687" s="757" t="s">
        <v>2624</v>
      </c>
      <c r="H687" s="757" t="s">
        <v>566</v>
      </c>
      <c r="I687" s="757" t="s">
        <v>2742</v>
      </c>
      <c r="J687" s="757" t="s">
        <v>2626</v>
      </c>
      <c r="K687" s="757" t="s">
        <v>2743</v>
      </c>
      <c r="L687" s="758">
        <v>207.45</v>
      </c>
      <c r="M687" s="758">
        <v>207.45</v>
      </c>
      <c r="N687" s="757">
        <v>1</v>
      </c>
      <c r="O687" s="842">
        <v>0.5</v>
      </c>
      <c r="P687" s="758"/>
      <c r="Q687" s="775">
        <v>0</v>
      </c>
      <c r="R687" s="757"/>
      <c r="S687" s="775">
        <v>0</v>
      </c>
      <c r="T687" s="842"/>
      <c r="U687" s="798">
        <v>0</v>
      </c>
    </row>
    <row r="688" spans="1:21" ht="14.4" customHeight="1" x14ac:dyDescent="0.3">
      <c r="A688" s="756">
        <v>50</v>
      </c>
      <c r="B688" s="757" t="s">
        <v>1862</v>
      </c>
      <c r="C688" s="757" t="s">
        <v>1867</v>
      </c>
      <c r="D688" s="840" t="s">
        <v>3055</v>
      </c>
      <c r="E688" s="841" t="s">
        <v>1880</v>
      </c>
      <c r="F688" s="757" t="s">
        <v>1863</v>
      </c>
      <c r="G688" s="757" t="s">
        <v>2624</v>
      </c>
      <c r="H688" s="757" t="s">
        <v>566</v>
      </c>
      <c r="I688" s="757" t="s">
        <v>2744</v>
      </c>
      <c r="J688" s="757" t="s">
        <v>2745</v>
      </c>
      <c r="K688" s="757" t="s">
        <v>2746</v>
      </c>
      <c r="L688" s="758">
        <v>115.26</v>
      </c>
      <c r="M688" s="758">
        <v>230.52</v>
      </c>
      <c r="N688" s="757">
        <v>2</v>
      </c>
      <c r="O688" s="842">
        <v>1.5</v>
      </c>
      <c r="P688" s="758">
        <v>115.26</v>
      </c>
      <c r="Q688" s="775">
        <v>0.5</v>
      </c>
      <c r="R688" s="757">
        <v>1</v>
      </c>
      <c r="S688" s="775">
        <v>0.5</v>
      </c>
      <c r="T688" s="842">
        <v>0.5</v>
      </c>
      <c r="U688" s="798">
        <v>0.33333333333333331</v>
      </c>
    </row>
    <row r="689" spans="1:21" ht="14.4" customHeight="1" x14ac:dyDescent="0.3">
      <c r="A689" s="756">
        <v>50</v>
      </c>
      <c r="B689" s="757" t="s">
        <v>1862</v>
      </c>
      <c r="C689" s="757" t="s">
        <v>1867</v>
      </c>
      <c r="D689" s="840" t="s">
        <v>3055</v>
      </c>
      <c r="E689" s="841" t="s">
        <v>1880</v>
      </c>
      <c r="F689" s="757" t="s">
        <v>1863</v>
      </c>
      <c r="G689" s="757" t="s">
        <v>1949</v>
      </c>
      <c r="H689" s="757" t="s">
        <v>566</v>
      </c>
      <c r="I689" s="757" t="s">
        <v>1950</v>
      </c>
      <c r="J689" s="757" t="s">
        <v>1951</v>
      </c>
      <c r="K689" s="757" t="s">
        <v>1952</v>
      </c>
      <c r="L689" s="758">
        <v>23.72</v>
      </c>
      <c r="M689" s="758">
        <v>213.48</v>
      </c>
      <c r="N689" s="757">
        <v>9</v>
      </c>
      <c r="O689" s="842">
        <v>1.5</v>
      </c>
      <c r="P689" s="758"/>
      <c r="Q689" s="775">
        <v>0</v>
      </c>
      <c r="R689" s="757"/>
      <c r="S689" s="775">
        <v>0</v>
      </c>
      <c r="T689" s="842"/>
      <c r="U689" s="798">
        <v>0</v>
      </c>
    </row>
    <row r="690" spans="1:21" ht="14.4" customHeight="1" x14ac:dyDescent="0.3">
      <c r="A690" s="756">
        <v>50</v>
      </c>
      <c r="B690" s="757" t="s">
        <v>1862</v>
      </c>
      <c r="C690" s="757" t="s">
        <v>1867</v>
      </c>
      <c r="D690" s="840" t="s">
        <v>3055</v>
      </c>
      <c r="E690" s="841" t="s">
        <v>1880</v>
      </c>
      <c r="F690" s="757" t="s">
        <v>1863</v>
      </c>
      <c r="G690" s="757" t="s">
        <v>2091</v>
      </c>
      <c r="H690" s="757" t="s">
        <v>566</v>
      </c>
      <c r="I690" s="757" t="s">
        <v>2747</v>
      </c>
      <c r="J690" s="757" t="s">
        <v>2748</v>
      </c>
      <c r="K690" s="757" t="s">
        <v>2749</v>
      </c>
      <c r="L690" s="758">
        <v>72.64</v>
      </c>
      <c r="M690" s="758">
        <v>508.48</v>
      </c>
      <c r="N690" s="757">
        <v>7</v>
      </c>
      <c r="O690" s="842">
        <v>1.5</v>
      </c>
      <c r="P690" s="758">
        <v>217.92000000000002</v>
      </c>
      <c r="Q690" s="775">
        <v>0.4285714285714286</v>
      </c>
      <c r="R690" s="757">
        <v>3</v>
      </c>
      <c r="S690" s="775">
        <v>0.42857142857142855</v>
      </c>
      <c r="T690" s="842">
        <v>0.5</v>
      </c>
      <c r="U690" s="798">
        <v>0.33333333333333331</v>
      </c>
    </row>
    <row r="691" spans="1:21" ht="14.4" customHeight="1" x14ac:dyDescent="0.3">
      <c r="A691" s="756">
        <v>50</v>
      </c>
      <c r="B691" s="757" t="s">
        <v>1862</v>
      </c>
      <c r="C691" s="757" t="s">
        <v>1867</v>
      </c>
      <c r="D691" s="840" t="s">
        <v>3055</v>
      </c>
      <c r="E691" s="841" t="s">
        <v>1880</v>
      </c>
      <c r="F691" s="757" t="s">
        <v>1863</v>
      </c>
      <c r="G691" s="757" t="s">
        <v>2322</v>
      </c>
      <c r="H691" s="757" t="s">
        <v>566</v>
      </c>
      <c r="I691" s="757" t="s">
        <v>2750</v>
      </c>
      <c r="J691" s="757" t="s">
        <v>706</v>
      </c>
      <c r="K691" s="757" t="s">
        <v>2489</v>
      </c>
      <c r="L691" s="758">
        <v>182.22</v>
      </c>
      <c r="M691" s="758">
        <v>1093.32</v>
      </c>
      <c r="N691" s="757">
        <v>6</v>
      </c>
      <c r="O691" s="842">
        <v>2</v>
      </c>
      <c r="P691" s="758">
        <v>182.22</v>
      </c>
      <c r="Q691" s="775">
        <v>0.16666666666666669</v>
      </c>
      <c r="R691" s="757">
        <v>1</v>
      </c>
      <c r="S691" s="775">
        <v>0.16666666666666666</v>
      </c>
      <c r="T691" s="842">
        <v>0.5</v>
      </c>
      <c r="U691" s="798">
        <v>0.25</v>
      </c>
    </row>
    <row r="692" spans="1:21" ht="14.4" customHeight="1" x14ac:dyDescent="0.3">
      <c r="A692" s="756">
        <v>50</v>
      </c>
      <c r="B692" s="757" t="s">
        <v>1862</v>
      </c>
      <c r="C692" s="757" t="s">
        <v>1867</v>
      </c>
      <c r="D692" s="840" t="s">
        <v>3055</v>
      </c>
      <c r="E692" s="841" t="s">
        <v>1880</v>
      </c>
      <c r="F692" s="757" t="s">
        <v>1863</v>
      </c>
      <c r="G692" s="757" t="s">
        <v>2322</v>
      </c>
      <c r="H692" s="757" t="s">
        <v>566</v>
      </c>
      <c r="I692" s="757" t="s">
        <v>2751</v>
      </c>
      <c r="J692" s="757" t="s">
        <v>706</v>
      </c>
      <c r="K692" s="757" t="s">
        <v>2489</v>
      </c>
      <c r="L692" s="758">
        <v>0</v>
      </c>
      <c r="M692" s="758">
        <v>0</v>
      </c>
      <c r="N692" s="757">
        <v>2</v>
      </c>
      <c r="O692" s="842">
        <v>0.5</v>
      </c>
      <c r="P692" s="758">
        <v>0</v>
      </c>
      <c r="Q692" s="775"/>
      <c r="R692" s="757">
        <v>2</v>
      </c>
      <c r="S692" s="775">
        <v>1</v>
      </c>
      <c r="T692" s="842">
        <v>0.5</v>
      </c>
      <c r="U692" s="798">
        <v>1</v>
      </c>
    </row>
    <row r="693" spans="1:21" ht="14.4" customHeight="1" x14ac:dyDescent="0.3">
      <c r="A693" s="756">
        <v>50</v>
      </c>
      <c r="B693" s="757" t="s">
        <v>1862</v>
      </c>
      <c r="C693" s="757" t="s">
        <v>1867</v>
      </c>
      <c r="D693" s="840" t="s">
        <v>3055</v>
      </c>
      <c r="E693" s="841" t="s">
        <v>1880</v>
      </c>
      <c r="F693" s="757" t="s">
        <v>1863</v>
      </c>
      <c r="G693" s="757" t="s">
        <v>2322</v>
      </c>
      <c r="H693" s="757" t="s">
        <v>566</v>
      </c>
      <c r="I693" s="757" t="s">
        <v>2488</v>
      </c>
      <c r="J693" s="757" t="s">
        <v>706</v>
      </c>
      <c r="K693" s="757" t="s">
        <v>2489</v>
      </c>
      <c r="L693" s="758">
        <v>182.22</v>
      </c>
      <c r="M693" s="758">
        <v>546.66</v>
      </c>
      <c r="N693" s="757">
        <v>3</v>
      </c>
      <c r="O693" s="842">
        <v>0.5</v>
      </c>
      <c r="P693" s="758"/>
      <c r="Q693" s="775">
        <v>0</v>
      </c>
      <c r="R693" s="757"/>
      <c r="S693" s="775">
        <v>0</v>
      </c>
      <c r="T693" s="842"/>
      <c r="U693" s="798">
        <v>0</v>
      </c>
    </row>
    <row r="694" spans="1:21" ht="14.4" customHeight="1" x14ac:dyDescent="0.3">
      <c r="A694" s="756">
        <v>50</v>
      </c>
      <c r="B694" s="757" t="s">
        <v>1862</v>
      </c>
      <c r="C694" s="757" t="s">
        <v>1867</v>
      </c>
      <c r="D694" s="840" t="s">
        <v>3055</v>
      </c>
      <c r="E694" s="841" t="s">
        <v>1880</v>
      </c>
      <c r="F694" s="757" t="s">
        <v>1863</v>
      </c>
      <c r="G694" s="757" t="s">
        <v>2752</v>
      </c>
      <c r="H694" s="757" t="s">
        <v>595</v>
      </c>
      <c r="I694" s="757" t="s">
        <v>2753</v>
      </c>
      <c r="J694" s="757" t="s">
        <v>2754</v>
      </c>
      <c r="K694" s="757" t="s">
        <v>2755</v>
      </c>
      <c r="L694" s="758">
        <v>300.31</v>
      </c>
      <c r="M694" s="758">
        <v>300.31</v>
      </c>
      <c r="N694" s="757">
        <v>1</v>
      </c>
      <c r="O694" s="842">
        <v>0.5</v>
      </c>
      <c r="P694" s="758"/>
      <c r="Q694" s="775">
        <v>0</v>
      </c>
      <c r="R694" s="757"/>
      <c r="S694" s="775">
        <v>0</v>
      </c>
      <c r="T694" s="842"/>
      <c r="U694" s="798">
        <v>0</v>
      </c>
    </row>
    <row r="695" spans="1:21" ht="14.4" customHeight="1" x14ac:dyDescent="0.3">
      <c r="A695" s="756">
        <v>50</v>
      </c>
      <c r="B695" s="757" t="s">
        <v>1862</v>
      </c>
      <c r="C695" s="757" t="s">
        <v>1867</v>
      </c>
      <c r="D695" s="840" t="s">
        <v>3055</v>
      </c>
      <c r="E695" s="841" t="s">
        <v>1880</v>
      </c>
      <c r="F695" s="757" t="s">
        <v>1863</v>
      </c>
      <c r="G695" s="757" t="s">
        <v>2490</v>
      </c>
      <c r="H695" s="757" t="s">
        <v>566</v>
      </c>
      <c r="I695" s="757" t="s">
        <v>2491</v>
      </c>
      <c r="J695" s="757" t="s">
        <v>671</v>
      </c>
      <c r="K695" s="757" t="s">
        <v>2492</v>
      </c>
      <c r="L695" s="758">
        <v>0</v>
      </c>
      <c r="M695" s="758">
        <v>0</v>
      </c>
      <c r="N695" s="757">
        <v>6</v>
      </c>
      <c r="O695" s="842">
        <v>2.5</v>
      </c>
      <c r="P695" s="758">
        <v>0</v>
      </c>
      <c r="Q695" s="775"/>
      <c r="R695" s="757">
        <v>2</v>
      </c>
      <c r="S695" s="775">
        <v>0.33333333333333331</v>
      </c>
      <c r="T695" s="842">
        <v>1</v>
      </c>
      <c r="U695" s="798">
        <v>0.4</v>
      </c>
    </row>
    <row r="696" spans="1:21" ht="14.4" customHeight="1" x14ac:dyDescent="0.3">
      <c r="A696" s="756">
        <v>50</v>
      </c>
      <c r="B696" s="757" t="s">
        <v>1862</v>
      </c>
      <c r="C696" s="757" t="s">
        <v>1867</v>
      </c>
      <c r="D696" s="840" t="s">
        <v>3055</v>
      </c>
      <c r="E696" s="841" t="s">
        <v>1880</v>
      </c>
      <c r="F696" s="757" t="s">
        <v>1863</v>
      </c>
      <c r="G696" s="757" t="s">
        <v>2105</v>
      </c>
      <c r="H696" s="757" t="s">
        <v>566</v>
      </c>
      <c r="I696" s="757" t="s">
        <v>2756</v>
      </c>
      <c r="J696" s="757" t="s">
        <v>2107</v>
      </c>
      <c r="K696" s="757" t="s">
        <v>2757</v>
      </c>
      <c r="L696" s="758">
        <v>3480.65</v>
      </c>
      <c r="M696" s="758">
        <v>10441.950000000001</v>
      </c>
      <c r="N696" s="757">
        <v>3</v>
      </c>
      <c r="O696" s="842">
        <v>1.5</v>
      </c>
      <c r="P696" s="758">
        <v>10441.950000000001</v>
      </c>
      <c r="Q696" s="775">
        <v>1</v>
      </c>
      <c r="R696" s="757">
        <v>3</v>
      </c>
      <c r="S696" s="775">
        <v>1</v>
      </c>
      <c r="T696" s="842">
        <v>1.5</v>
      </c>
      <c r="U696" s="798">
        <v>1</v>
      </c>
    </row>
    <row r="697" spans="1:21" ht="14.4" customHeight="1" x14ac:dyDescent="0.3">
      <c r="A697" s="756">
        <v>50</v>
      </c>
      <c r="B697" s="757" t="s">
        <v>1862</v>
      </c>
      <c r="C697" s="757" t="s">
        <v>1867</v>
      </c>
      <c r="D697" s="840" t="s">
        <v>3055</v>
      </c>
      <c r="E697" s="841" t="s">
        <v>1880</v>
      </c>
      <c r="F697" s="757" t="s">
        <v>1863</v>
      </c>
      <c r="G697" s="757" t="s">
        <v>2758</v>
      </c>
      <c r="H697" s="757" t="s">
        <v>595</v>
      </c>
      <c r="I697" s="757" t="s">
        <v>2759</v>
      </c>
      <c r="J697" s="757" t="s">
        <v>2760</v>
      </c>
      <c r="K697" s="757" t="s">
        <v>2761</v>
      </c>
      <c r="L697" s="758">
        <v>556.04</v>
      </c>
      <c r="M697" s="758">
        <v>556.04</v>
      </c>
      <c r="N697" s="757">
        <v>1</v>
      </c>
      <c r="O697" s="842">
        <v>1</v>
      </c>
      <c r="P697" s="758"/>
      <c r="Q697" s="775">
        <v>0</v>
      </c>
      <c r="R697" s="757"/>
      <c r="S697" s="775">
        <v>0</v>
      </c>
      <c r="T697" s="842"/>
      <c r="U697" s="798">
        <v>0</v>
      </c>
    </row>
    <row r="698" spans="1:21" ht="14.4" customHeight="1" x14ac:dyDescent="0.3">
      <c r="A698" s="756">
        <v>50</v>
      </c>
      <c r="B698" s="757" t="s">
        <v>1862</v>
      </c>
      <c r="C698" s="757" t="s">
        <v>1867</v>
      </c>
      <c r="D698" s="840" t="s">
        <v>3055</v>
      </c>
      <c r="E698" s="841" t="s">
        <v>1880</v>
      </c>
      <c r="F698" s="757" t="s">
        <v>1863</v>
      </c>
      <c r="G698" s="757" t="s">
        <v>2758</v>
      </c>
      <c r="H698" s="757" t="s">
        <v>595</v>
      </c>
      <c r="I698" s="757" t="s">
        <v>2762</v>
      </c>
      <c r="J698" s="757" t="s">
        <v>2763</v>
      </c>
      <c r="K698" s="757" t="s">
        <v>2764</v>
      </c>
      <c r="L698" s="758">
        <v>621.88</v>
      </c>
      <c r="M698" s="758">
        <v>621.88</v>
      </c>
      <c r="N698" s="757">
        <v>1</v>
      </c>
      <c r="O698" s="842">
        <v>0.5</v>
      </c>
      <c r="P698" s="758">
        <v>621.88</v>
      </c>
      <c r="Q698" s="775">
        <v>1</v>
      </c>
      <c r="R698" s="757">
        <v>1</v>
      </c>
      <c r="S698" s="775">
        <v>1</v>
      </c>
      <c r="T698" s="842">
        <v>0.5</v>
      </c>
      <c r="U698" s="798">
        <v>1</v>
      </c>
    </row>
    <row r="699" spans="1:21" ht="14.4" customHeight="1" x14ac:dyDescent="0.3">
      <c r="A699" s="756">
        <v>50</v>
      </c>
      <c r="B699" s="757" t="s">
        <v>1862</v>
      </c>
      <c r="C699" s="757" t="s">
        <v>1867</v>
      </c>
      <c r="D699" s="840" t="s">
        <v>3055</v>
      </c>
      <c r="E699" s="841" t="s">
        <v>1880</v>
      </c>
      <c r="F699" s="757" t="s">
        <v>1863</v>
      </c>
      <c r="G699" s="757" t="s">
        <v>2758</v>
      </c>
      <c r="H699" s="757" t="s">
        <v>595</v>
      </c>
      <c r="I699" s="757" t="s">
        <v>2765</v>
      </c>
      <c r="J699" s="757" t="s">
        <v>2763</v>
      </c>
      <c r="K699" s="757" t="s">
        <v>2764</v>
      </c>
      <c r="L699" s="758">
        <v>621.88</v>
      </c>
      <c r="M699" s="758">
        <v>621.88</v>
      </c>
      <c r="N699" s="757">
        <v>1</v>
      </c>
      <c r="O699" s="842">
        <v>0.5</v>
      </c>
      <c r="P699" s="758"/>
      <c r="Q699" s="775">
        <v>0</v>
      </c>
      <c r="R699" s="757"/>
      <c r="S699" s="775">
        <v>0</v>
      </c>
      <c r="T699" s="842"/>
      <c r="U699" s="798">
        <v>0</v>
      </c>
    </row>
    <row r="700" spans="1:21" ht="14.4" customHeight="1" x14ac:dyDescent="0.3">
      <c r="A700" s="756">
        <v>50</v>
      </c>
      <c r="B700" s="757" t="s">
        <v>1862</v>
      </c>
      <c r="C700" s="757" t="s">
        <v>1867</v>
      </c>
      <c r="D700" s="840" t="s">
        <v>3055</v>
      </c>
      <c r="E700" s="841" t="s">
        <v>1880</v>
      </c>
      <c r="F700" s="757" t="s">
        <v>1863</v>
      </c>
      <c r="G700" s="757" t="s">
        <v>2766</v>
      </c>
      <c r="H700" s="757" t="s">
        <v>566</v>
      </c>
      <c r="I700" s="757" t="s">
        <v>2767</v>
      </c>
      <c r="J700" s="757" t="s">
        <v>2768</v>
      </c>
      <c r="K700" s="757" t="s">
        <v>2769</v>
      </c>
      <c r="L700" s="758">
        <v>0</v>
      </c>
      <c r="M700" s="758">
        <v>0</v>
      </c>
      <c r="N700" s="757">
        <v>1</v>
      </c>
      <c r="O700" s="842">
        <v>0.5</v>
      </c>
      <c r="P700" s="758"/>
      <c r="Q700" s="775"/>
      <c r="R700" s="757"/>
      <c r="S700" s="775">
        <v>0</v>
      </c>
      <c r="T700" s="842"/>
      <c r="U700" s="798">
        <v>0</v>
      </c>
    </row>
    <row r="701" spans="1:21" ht="14.4" customHeight="1" x14ac:dyDescent="0.3">
      <c r="A701" s="756">
        <v>50</v>
      </c>
      <c r="B701" s="757" t="s">
        <v>1862</v>
      </c>
      <c r="C701" s="757" t="s">
        <v>1867</v>
      </c>
      <c r="D701" s="840" t="s">
        <v>3055</v>
      </c>
      <c r="E701" s="841" t="s">
        <v>1880</v>
      </c>
      <c r="F701" s="757" t="s">
        <v>1863</v>
      </c>
      <c r="G701" s="757" t="s">
        <v>2766</v>
      </c>
      <c r="H701" s="757" t="s">
        <v>566</v>
      </c>
      <c r="I701" s="757" t="s">
        <v>2770</v>
      </c>
      <c r="J701" s="757" t="s">
        <v>2768</v>
      </c>
      <c r="K701" s="757" t="s">
        <v>2771</v>
      </c>
      <c r="L701" s="758">
        <v>0</v>
      </c>
      <c r="M701" s="758">
        <v>0</v>
      </c>
      <c r="N701" s="757">
        <v>1</v>
      </c>
      <c r="O701" s="842">
        <v>0.5</v>
      </c>
      <c r="P701" s="758"/>
      <c r="Q701" s="775"/>
      <c r="R701" s="757"/>
      <c r="S701" s="775">
        <v>0</v>
      </c>
      <c r="T701" s="842"/>
      <c r="U701" s="798">
        <v>0</v>
      </c>
    </row>
    <row r="702" spans="1:21" ht="14.4" customHeight="1" x14ac:dyDescent="0.3">
      <c r="A702" s="756">
        <v>50</v>
      </c>
      <c r="B702" s="757" t="s">
        <v>1862</v>
      </c>
      <c r="C702" s="757" t="s">
        <v>1867</v>
      </c>
      <c r="D702" s="840" t="s">
        <v>3055</v>
      </c>
      <c r="E702" s="841" t="s">
        <v>1880</v>
      </c>
      <c r="F702" s="757" t="s">
        <v>1863</v>
      </c>
      <c r="G702" s="757" t="s">
        <v>1891</v>
      </c>
      <c r="H702" s="757" t="s">
        <v>566</v>
      </c>
      <c r="I702" s="757" t="s">
        <v>1892</v>
      </c>
      <c r="J702" s="757" t="s">
        <v>782</v>
      </c>
      <c r="K702" s="757" t="s">
        <v>1893</v>
      </c>
      <c r="L702" s="758">
        <v>42.51</v>
      </c>
      <c r="M702" s="758">
        <v>552.63</v>
      </c>
      <c r="N702" s="757">
        <v>13</v>
      </c>
      <c r="O702" s="842">
        <v>3.5</v>
      </c>
      <c r="P702" s="758">
        <v>382.59</v>
      </c>
      <c r="Q702" s="775">
        <v>0.69230769230769229</v>
      </c>
      <c r="R702" s="757">
        <v>9</v>
      </c>
      <c r="S702" s="775">
        <v>0.69230769230769229</v>
      </c>
      <c r="T702" s="842">
        <v>2.5</v>
      </c>
      <c r="U702" s="798">
        <v>0.7142857142857143</v>
      </c>
    </row>
    <row r="703" spans="1:21" ht="14.4" customHeight="1" x14ac:dyDescent="0.3">
      <c r="A703" s="756">
        <v>50</v>
      </c>
      <c r="B703" s="757" t="s">
        <v>1862</v>
      </c>
      <c r="C703" s="757" t="s">
        <v>1867</v>
      </c>
      <c r="D703" s="840" t="s">
        <v>3055</v>
      </c>
      <c r="E703" s="841" t="s">
        <v>1880</v>
      </c>
      <c r="F703" s="757" t="s">
        <v>1863</v>
      </c>
      <c r="G703" s="757" t="s">
        <v>2772</v>
      </c>
      <c r="H703" s="757" t="s">
        <v>566</v>
      </c>
      <c r="I703" s="757" t="s">
        <v>2773</v>
      </c>
      <c r="J703" s="757" t="s">
        <v>2774</v>
      </c>
      <c r="K703" s="757" t="s">
        <v>2775</v>
      </c>
      <c r="L703" s="758">
        <v>92.5</v>
      </c>
      <c r="M703" s="758">
        <v>92.5</v>
      </c>
      <c r="N703" s="757">
        <v>1</v>
      </c>
      <c r="O703" s="842">
        <v>0.5</v>
      </c>
      <c r="P703" s="758"/>
      <c r="Q703" s="775">
        <v>0</v>
      </c>
      <c r="R703" s="757"/>
      <c r="S703" s="775">
        <v>0</v>
      </c>
      <c r="T703" s="842"/>
      <c r="U703" s="798">
        <v>0</v>
      </c>
    </row>
    <row r="704" spans="1:21" ht="14.4" customHeight="1" x14ac:dyDescent="0.3">
      <c r="A704" s="756">
        <v>50</v>
      </c>
      <c r="B704" s="757" t="s">
        <v>1862</v>
      </c>
      <c r="C704" s="757" t="s">
        <v>1867</v>
      </c>
      <c r="D704" s="840" t="s">
        <v>3055</v>
      </c>
      <c r="E704" s="841" t="s">
        <v>1880</v>
      </c>
      <c r="F704" s="757" t="s">
        <v>1863</v>
      </c>
      <c r="G704" s="757" t="s">
        <v>2772</v>
      </c>
      <c r="H704" s="757" t="s">
        <v>566</v>
      </c>
      <c r="I704" s="757" t="s">
        <v>2776</v>
      </c>
      <c r="J704" s="757" t="s">
        <v>2777</v>
      </c>
      <c r="K704" s="757" t="s">
        <v>2778</v>
      </c>
      <c r="L704" s="758">
        <v>46.25</v>
      </c>
      <c r="M704" s="758">
        <v>92.5</v>
      </c>
      <c r="N704" s="757">
        <v>2</v>
      </c>
      <c r="O704" s="842">
        <v>0.5</v>
      </c>
      <c r="P704" s="758"/>
      <c r="Q704" s="775">
        <v>0</v>
      </c>
      <c r="R704" s="757"/>
      <c r="S704" s="775">
        <v>0</v>
      </c>
      <c r="T704" s="842"/>
      <c r="U704" s="798">
        <v>0</v>
      </c>
    </row>
    <row r="705" spans="1:21" ht="14.4" customHeight="1" x14ac:dyDescent="0.3">
      <c r="A705" s="756">
        <v>50</v>
      </c>
      <c r="B705" s="757" t="s">
        <v>1862</v>
      </c>
      <c r="C705" s="757" t="s">
        <v>1867</v>
      </c>
      <c r="D705" s="840" t="s">
        <v>3055</v>
      </c>
      <c r="E705" s="841" t="s">
        <v>1880</v>
      </c>
      <c r="F705" s="757" t="s">
        <v>1863</v>
      </c>
      <c r="G705" s="757" t="s">
        <v>2427</v>
      </c>
      <c r="H705" s="757" t="s">
        <v>566</v>
      </c>
      <c r="I705" s="757" t="s">
        <v>2428</v>
      </c>
      <c r="J705" s="757" t="s">
        <v>874</v>
      </c>
      <c r="K705" s="757" t="s">
        <v>2429</v>
      </c>
      <c r="L705" s="758">
        <v>107.27</v>
      </c>
      <c r="M705" s="758">
        <v>15125.070000000005</v>
      </c>
      <c r="N705" s="757">
        <v>141</v>
      </c>
      <c r="O705" s="842">
        <v>23</v>
      </c>
      <c r="P705" s="758">
        <v>5792.5800000000017</v>
      </c>
      <c r="Q705" s="775">
        <v>0.38297872340425532</v>
      </c>
      <c r="R705" s="757">
        <v>54</v>
      </c>
      <c r="S705" s="775">
        <v>0.38297872340425532</v>
      </c>
      <c r="T705" s="842">
        <v>9</v>
      </c>
      <c r="U705" s="798">
        <v>0.39130434782608697</v>
      </c>
    </row>
    <row r="706" spans="1:21" ht="14.4" customHeight="1" x14ac:dyDescent="0.3">
      <c r="A706" s="756">
        <v>50</v>
      </c>
      <c r="B706" s="757" t="s">
        <v>1862</v>
      </c>
      <c r="C706" s="757" t="s">
        <v>1867</v>
      </c>
      <c r="D706" s="840" t="s">
        <v>3055</v>
      </c>
      <c r="E706" s="841" t="s">
        <v>1880</v>
      </c>
      <c r="F706" s="757" t="s">
        <v>1863</v>
      </c>
      <c r="G706" s="757" t="s">
        <v>2427</v>
      </c>
      <c r="H706" s="757" t="s">
        <v>566</v>
      </c>
      <c r="I706" s="757" t="s">
        <v>2501</v>
      </c>
      <c r="J706" s="757" t="s">
        <v>874</v>
      </c>
      <c r="K706" s="757" t="s">
        <v>2429</v>
      </c>
      <c r="L706" s="758">
        <v>107.27</v>
      </c>
      <c r="M706" s="758">
        <v>6221.66</v>
      </c>
      <c r="N706" s="757">
        <v>58</v>
      </c>
      <c r="O706" s="842">
        <v>12.5</v>
      </c>
      <c r="P706" s="758">
        <v>2038.13</v>
      </c>
      <c r="Q706" s="775">
        <v>0.32758620689655177</v>
      </c>
      <c r="R706" s="757">
        <v>19</v>
      </c>
      <c r="S706" s="775">
        <v>0.32758620689655171</v>
      </c>
      <c r="T706" s="842">
        <v>5.5</v>
      </c>
      <c r="U706" s="798">
        <v>0.44</v>
      </c>
    </row>
    <row r="707" spans="1:21" ht="14.4" customHeight="1" x14ac:dyDescent="0.3">
      <c r="A707" s="756">
        <v>50</v>
      </c>
      <c r="B707" s="757" t="s">
        <v>1862</v>
      </c>
      <c r="C707" s="757" t="s">
        <v>1867</v>
      </c>
      <c r="D707" s="840" t="s">
        <v>3055</v>
      </c>
      <c r="E707" s="841" t="s">
        <v>1880</v>
      </c>
      <c r="F707" s="757" t="s">
        <v>1863</v>
      </c>
      <c r="G707" s="757" t="s">
        <v>2779</v>
      </c>
      <c r="H707" s="757" t="s">
        <v>566</v>
      </c>
      <c r="I707" s="757" t="s">
        <v>2780</v>
      </c>
      <c r="J707" s="757" t="s">
        <v>2781</v>
      </c>
      <c r="K707" s="757" t="s">
        <v>2782</v>
      </c>
      <c r="L707" s="758">
        <v>0</v>
      </c>
      <c r="M707" s="758">
        <v>0</v>
      </c>
      <c r="N707" s="757">
        <v>2</v>
      </c>
      <c r="O707" s="842">
        <v>1</v>
      </c>
      <c r="P707" s="758">
        <v>0</v>
      </c>
      <c r="Q707" s="775"/>
      <c r="R707" s="757">
        <v>2</v>
      </c>
      <c r="S707" s="775">
        <v>1</v>
      </c>
      <c r="T707" s="842">
        <v>1</v>
      </c>
      <c r="U707" s="798">
        <v>1</v>
      </c>
    </row>
    <row r="708" spans="1:21" ht="14.4" customHeight="1" x14ac:dyDescent="0.3">
      <c r="A708" s="756">
        <v>50</v>
      </c>
      <c r="B708" s="757" t="s">
        <v>1862</v>
      </c>
      <c r="C708" s="757" t="s">
        <v>1867</v>
      </c>
      <c r="D708" s="840" t="s">
        <v>3055</v>
      </c>
      <c r="E708" s="841" t="s">
        <v>1880</v>
      </c>
      <c r="F708" s="757" t="s">
        <v>1863</v>
      </c>
      <c r="G708" s="757" t="s">
        <v>2783</v>
      </c>
      <c r="H708" s="757" t="s">
        <v>566</v>
      </c>
      <c r="I708" s="757" t="s">
        <v>2784</v>
      </c>
      <c r="J708" s="757" t="s">
        <v>2785</v>
      </c>
      <c r="K708" s="757" t="s">
        <v>2786</v>
      </c>
      <c r="L708" s="758">
        <v>0</v>
      </c>
      <c r="M708" s="758">
        <v>0</v>
      </c>
      <c r="N708" s="757">
        <v>1</v>
      </c>
      <c r="O708" s="842">
        <v>0.5</v>
      </c>
      <c r="P708" s="758"/>
      <c r="Q708" s="775"/>
      <c r="R708" s="757"/>
      <c r="S708" s="775">
        <v>0</v>
      </c>
      <c r="T708" s="842"/>
      <c r="U708" s="798">
        <v>0</v>
      </c>
    </row>
    <row r="709" spans="1:21" ht="14.4" customHeight="1" x14ac:dyDescent="0.3">
      <c r="A709" s="756">
        <v>50</v>
      </c>
      <c r="B709" s="757" t="s">
        <v>1862</v>
      </c>
      <c r="C709" s="757" t="s">
        <v>1867</v>
      </c>
      <c r="D709" s="840" t="s">
        <v>3055</v>
      </c>
      <c r="E709" s="841" t="s">
        <v>1880</v>
      </c>
      <c r="F709" s="757" t="s">
        <v>1863</v>
      </c>
      <c r="G709" s="757" t="s">
        <v>2135</v>
      </c>
      <c r="H709" s="757" t="s">
        <v>566</v>
      </c>
      <c r="I709" s="757" t="s">
        <v>2136</v>
      </c>
      <c r="J709" s="757" t="s">
        <v>828</v>
      </c>
      <c r="K709" s="757" t="s">
        <v>2137</v>
      </c>
      <c r="L709" s="758">
        <v>49.2</v>
      </c>
      <c r="M709" s="758">
        <v>49.2</v>
      </c>
      <c r="N709" s="757">
        <v>1</v>
      </c>
      <c r="O709" s="842">
        <v>0.5</v>
      </c>
      <c r="P709" s="758">
        <v>49.2</v>
      </c>
      <c r="Q709" s="775">
        <v>1</v>
      </c>
      <c r="R709" s="757">
        <v>1</v>
      </c>
      <c r="S709" s="775">
        <v>1</v>
      </c>
      <c r="T709" s="842">
        <v>0.5</v>
      </c>
      <c r="U709" s="798">
        <v>1</v>
      </c>
    </row>
    <row r="710" spans="1:21" ht="14.4" customHeight="1" x14ac:dyDescent="0.3">
      <c r="A710" s="756">
        <v>50</v>
      </c>
      <c r="B710" s="757" t="s">
        <v>1862</v>
      </c>
      <c r="C710" s="757" t="s">
        <v>1867</v>
      </c>
      <c r="D710" s="840" t="s">
        <v>3055</v>
      </c>
      <c r="E710" s="841" t="s">
        <v>1880</v>
      </c>
      <c r="F710" s="757" t="s">
        <v>1863</v>
      </c>
      <c r="G710" s="757" t="s">
        <v>1962</v>
      </c>
      <c r="H710" s="757" t="s">
        <v>566</v>
      </c>
      <c r="I710" s="757" t="s">
        <v>2787</v>
      </c>
      <c r="J710" s="757" t="s">
        <v>1964</v>
      </c>
      <c r="K710" s="757" t="s">
        <v>1965</v>
      </c>
      <c r="L710" s="758">
        <v>166.1</v>
      </c>
      <c r="M710" s="758">
        <v>498.29999999999995</v>
      </c>
      <c r="N710" s="757">
        <v>3</v>
      </c>
      <c r="O710" s="842">
        <v>0.5</v>
      </c>
      <c r="P710" s="758"/>
      <c r="Q710" s="775">
        <v>0</v>
      </c>
      <c r="R710" s="757"/>
      <c r="S710" s="775">
        <v>0</v>
      </c>
      <c r="T710" s="842"/>
      <c r="U710" s="798">
        <v>0</v>
      </c>
    </row>
    <row r="711" spans="1:21" ht="14.4" customHeight="1" x14ac:dyDescent="0.3">
      <c r="A711" s="756">
        <v>50</v>
      </c>
      <c r="B711" s="757" t="s">
        <v>1862</v>
      </c>
      <c r="C711" s="757" t="s">
        <v>1867</v>
      </c>
      <c r="D711" s="840" t="s">
        <v>3055</v>
      </c>
      <c r="E711" s="841" t="s">
        <v>1880</v>
      </c>
      <c r="F711" s="757" t="s">
        <v>1863</v>
      </c>
      <c r="G711" s="757" t="s">
        <v>2643</v>
      </c>
      <c r="H711" s="757" t="s">
        <v>566</v>
      </c>
      <c r="I711" s="757" t="s">
        <v>2644</v>
      </c>
      <c r="J711" s="757" t="s">
        <v>1147</v>
      </c>
      <c r="K711" s="757" t="s">
        <v>2645</v>
      </c>
      <c r="L711" s="758">
        <v>89.91</v>
      </c>
      <c r="M711" s="758">
        <v>89.91</v>
      </c>
      <c r="N711" s="757">
        <v>1</v>
      </c>
      <c r="O711" s="842">
        <v>1</v>
      </c>
      <c r="P711" s="758">
        <v>89.91</v>
      </c>
      <c r="Q711" s="775">
        <v>1</v>
      </c>
      <c r="R711" s="757">
        <v>1</v>
      </c>
      <c r="S711" s="775">
        <v>1</v>
      </c>
      <c r="T711" s="842">
        <v>1</v>
      </c>
      <c r="U711" s="798">
        <v>1</v>
      </c>
    </row>
    <row r="712" spans="1:21" ht="14.4" customHeight="1" x14ac:dyDescent="0.3">
      <c r="A712" s="756">
        <v>50</v>
      </c>
      <c r="B712" s="757" t="s">
        <v>1862</v>
      </c>
      <c r="C712" s="757" t="s">
        <v>1867</v>
      </c>
      <c r="D712" s="840" t="s">
        <v>3055</v>
      </c>
      <c r="E712" s="841" t="s">
        <v>1880</v>
      </c>
      <c r="F712" s="757" t="s">
        <v>1863</v>
      </c>
      <c r="G712" s="757" t="s">
        <v>2517</v>
      </c>
      <c r="H712" s="757" t="s">
        <v>566</v>
      </c>
      <c r="I712" s="757" t="s">
        <v>2788</v>
      </c>
      <c r="J712" s="757" t="s">
        <v>854</v>
      </c>
      <c r="K712" s="757" t="s">
        <v>2654</v>
      </c>
      <c r="L712" s="758">
        <v>98.75</v>
      </c>
      <c r="M712" s="758">
        <v>296.25</v>
      </c>
      <c r="N712" s="757">
        <v>3</v>
      </c>
      <c r="O712" s="842">
        <v>1</v>
      </c>
      <c r="P712" s="758">
        <v>296.25</v>
      </c>
      <c r="Q712" s="775">
        <v>1</v>
      </c>
      <c r="R712" s="757">
        <v>3</v>
      </c>
      <c r="S712" s="775">
        <v>1</v>
      </c>
      <c r="T712" s="842">
        <v>1</v>
      </c>
      <c r="U712" s="798">
        <v>1</v>
      </c>
    </row>
    <row r="713" spans="1:21" ht="14.4" customHeight="1" x14ac:dyDescent="0.3">
      <c r="A713" s="756">
        <v>50</v>
      </c>
      <c r="B713" s="757" t="s">
        <v>1862</v>
      </c>
      <c r="C713" s="757" t="s">
        <v>1867</v>
      </c>
      <c r="D713" s="840" t="s">
        <v>3055</v>
      </c>
      <c r="E713" s="841" t="s">
        <v>1880</v>
      </c>
      <c r="F713" s="757" t="s">
        <v>1863</v>
      </c>
      <c r="G713" s="757" t="s">
        <v>2789</v>
      </c>
      <c r="H713" s="757" t="s">
        <v>566</v>
      </c>
      <c r="I713" s="757" t="s">
        <v>2790</v>
      </c>
      <c r="J713" s="757" t="s">
        <v>2791</v>
      </c>
      <c r="K713" s="757" t="s">
        <v>2792</v>
      </c>
      <c r="L713" s="758">
        <v>153.41999999999999</v>
      </c>
      <c r="M713" s="758">
        <v>153.41999999999999</v>
      </c>
      <c r="N713" s="757">
        <v>1</v>
      </c>
      <c r="O713" s="842">
        <v>1</v>
      </c>
      <c r="P713" s="758">
        <v>153.41999999999999</v>
      </c>
      <c r="Q713" s="775">
        <v>1</v>
      </c>
      <c r="R713" s="757">
        <v>1</v>
      </c>
      <c r="S713" s="775">
        <v>1</v>
      </c>
      <c r="T713" s="842">
        <v>1</v>
      </c>
      <c r="U713" s="798">
        <v>1</v>
      </c>
    </row>
    <row r="714" spans="1:21" ht="14.4" customHeight="1" x14ac:dyDescent="0.3">
      <c r="A714" s="756">
        <v>50</v>
      </c>
      <c r="B714" s="757" t="s">
        <v>1862</v>
      </c>
      <c r="C714" s="757" t="s">
        <v>1867</v>
      </c>
      <c r="D714" s="840" t="s">
        <v>3055</v>
      </c>
      <c r="E714" s="841" t="s">
        <v>1880</v>
      </c>
      <c r="F714" s="757" t="s">
        <v>1863</v>
      </c>
      <c r="G714" s="757" t="s">
        <v>1894</v>
      </c>
      <c r="H714" s="757" t="s">
        <v>595</v>
      </c>
      <c r="I714" s="757" t="s">
        <v>1571</v>
      </c>
      <c r="J714" s="757" t="s">
        <v>1569</v>
      </c>
      <c r="K714" s="757" t="s">
        <v>1572</v>
      </c>
      <c r="L714" s="758">
        <v>186.87</v>
      </c>
      <c r="M714" s="758">
        <v>1494.96</v>
      </c>
      <c r="N714" s="757">
        <v>8</v>
      </c>
      <c r="O714" s="842">
        <v>3</v>
      </c>
      <c r="P714" s="758">
        <v>373.74</v>
      </c>
      <c r="Q714" s="775">
        <v>0.25</v>
      </c>
      <c r="R714" s="757">
        <v>2</v>
      </c>
      <c r="S714" s="775">
        <v>0.25</v>
      </c>
      <c r="T714" s="842">
        <v>0.5</v>
      </c>
      <c r="U714" s="798">
        <v>0.16666666666666666</v>
      </c>
    </row>
    <row r="715" spans="1:21" ht="14.4" customHeight="1" x14ac:dyDescent="0.3">
      <c r="A715" s="756">
        <v>50</v>
      </c>
      <c r="B715" s="757" t="s">
        <v>1862</v>
      </c>
      <c r="C715" s="757" t="s">
        <v>1867</v>
      </c>
      <c r="D715" s="840" t="s">
        <v>3055</v>
      </c>
      <c r="E715" s="841" t="s">
        <v>1880</v>
      </c>
      <c r="F715" s="757" t="s">
        <v>1863</v>
      </c>
      <c r="G715" s="757" t="s">
        <v>2145</v>
      </c>
      <c r="H715" s="757" t="s">
        <v>566</v>
      </c>
      <c r="I715" s="757" t="s">
        <v>2146</v>
      </c>
      <c r="J715" s="757" t="s">
        <v>685</v>
      </c>
      <c r="K715" s="757" t="s">
        <v>2147</v>
      </c>
      <c r="L715" s="758">
        <v>156.19</v>
      </c>
      <c r="M715" s="758">
        <v>312.38</v>
      </c>
      <c r="N715" s="757">
        <v>2</v>
      </c>
      <c r="O715" s="842">
        <v>1.5</v>
      </c>
      <c r="P715" s="758"/>
      <c r="Q715" s="775">
        <v>0</v>
      </c>
      <c r="R715" s="757"/>
      <c r="S715" s="775">
        <v>0</v>
      </c>
      <c r="T715" s="842"/>
      <c r="U715" s="798">
        <v>0</v>
      </c>
    </row>
    <row r="716" spans="1:21" ht="14.4" customHeight="1" x14ac:dyDescent="0.3">
      <c r="A716" s="756">
        <v>50</v>
      </c>
      <c r="B716" s="757" t="s">
        <v>1862</v>
      </c>
      <c r="C716" s="757" t="s">
        <v>1867</v>
      </c>
      <c r="D716" s="840" t="s">
        <v>3055</v>
      </c>
      <c r="E716" s="841" t="s">
        <v>1880</v>
      </c>
      <c r="F716" s="757" t="s">
        <v>1863</v>
      </c>
      <c r="G716" s="757" t="s">
        <v>1895</v>
      </c>
      <c r="H716" s="757" t="s">
        <v>566</v>
      </c>
      <c r="I716" s="757" t="s">
        <v>1896</v>
      </c>
      <c r="J716" s="757" t="s">
        <v>1897</v>
      </c>
      <c r="K716" s="757" t="s">
        <v>1898</v>
      </c>
      <c r="L716" s="758">
        <v>35.18</v>
      </c>
      <c r="M716" s="758">
        <v>140.72</v>
      </c>
      <c r="N716" s="757">
        <v>4</v>
      </c>
      <c r="O716" s="842">
        <v>1</v>
      </c>
      <c r="P716" s="758">
        <v>70.36</v>
      </c>
      <c r="Q716" s="775">
        <v>0.5</v>
      </c>
      <c r="R716" s="757">
        <v>2</v>
      </c>
      <c r="S716" s="775">
        <v>0.5</v>
      </c>
      <c r="T716" s="842">
        <v>0.5</v>
      </c>
      <c r="U716" s="798">
        <v>0.5</v>
      </c>
    </row>
    <row r="717" spans="1:21" ht="14.4" customHeight="1" x14ac:dyDescent="0.3">
      <c r="A717" s="756">
        <v>50</v>
      </c>
      <c r="B717" s="757" t="s">
        <v>1862</v>
      </c>
      <c r="C717" s="757" t="s">
        <v>1867</v>
      </c>
      <c r="D717" s="840" t="s">
        <v>3055</v>
      </c>
      <c r="E717" s="841" t="s">
        <v>1880</v>
      </c>
      <c r="F717" s="757" t="s">
        <v>1863</v>
      </c>
      <c r="G717" s="757" t="s">
        <v>1895</v>
      </c>
      <c r="H717" s="757" t="s">
        <v>566</v>
      </c>
      <c r="I717" s="757" t="s">
        <v>2030</v>
      </c>
      <c r="J717" s="757" t="s">
        <v>795</v>
      </c>
      <c r="K717" s="757" t="s">
        <v>2031</v>
      </c>
      <c r="L717" s="758">
        <v>58.63</v>
      </c>
      <c r="M717" s="758">
        <v>1348.49</v>
      </c>
      <c r="N717" s="757">
        <v>23</v>
      </c>
      <c r="O717" s="842">
        <v>12.5</v>
      </c>
      <c r="P717" s="758">
        <v>410.41</v>
      </c>
      <c r="Q717" s="775">
        <v>0.30434782608695654</v>
      </c>
      <c r="R717" s="757">
        <v>7</v>
      </c>
      <c r="S717" s="775">
        <v>0.30434782608695654</v>
      </c>
      <c r="T717" s="842">
        <v>4</v>
      </c>
      <c r="U717" s="798">
        <v>0.32</v>
      </c>
    </row>
    <row r="718" spans="1:21" ht="14.4" customHeight="1" x14ac:dyDescent="0.3">
      <c r="A718" s="756">
        <v>50</v>
      </c>
      <c r="B718" s="757" t="s">
        <v>1862</v>
      </c>
      <c r="C718" s="757" t="s">
        <v>1867</v>
      </c>
      <c r="D718" s="840" t="s">
        <v>3055</v>
      </c>
      <c r="E718" s="841" t="s">
        <v>1880</v>
      </c>
      <c r="F718" s="757" t="s">
        <v>1863</v>
      </c>
      <c r="G718" s="757" t="s">
        <v>1895</v>
      </c>
      <c r="H718" s="757" t="s">
        <v>566</v>
      </c>
      <c r="I718" s="757" t="s">
        <v>2793</v>
      </c>
      <c r="J718" s="757" t="s">
        <v>2156</v>
      </c>
      <c r="K718" s="757" t="s">
        <v>2794</v>
      </c>
      <c r="L718" s="758">
        <v>58.62</v>
      </c>
      <c r="M718" s="758">
        <v>234.48</v>
      </c>
      <c r="N718" s="757">
        <v>4</v>
      </c>
      <c r="O718" s="842">
        <v>4</v>
      </c>
      <c r="P718" s="758">
        <v>117.24</v>
      </c>
      <c r="Q718" s="775">
        <v>0.5</v>
      </c>
      <c r="R718" s="757">
        <v>2</v>
      </c>
      <c r="S718" s="775">
        <v>0.5</v>
      </c>
      <c r="T718" s="842">
        <v>2</v>
      </c>
      <c r="U718" s="798">
        <v>0.5</v>
      </c>
    </row>
    <row r="719" spans="1:21" ht="14.4" customHeight="1" x14ac:dyDescent="0.3">
      <c r="A719" s="756">
        <v>50</v>
      </c>
      <c r="B719" s="757" t="s">
        <v>1862</v>
      </c>
      <c r="C719" s="757" t="s">
        <v>1867</v>
      </c>
      <c r="D719" s="840" t="s">
        <v>3055</v>
      </c>
      <c r="E719" s="841" t="s">
        <v>1880</v>
      </c>
      <c r="F719" s="757" t="s">
        <v>1863</v>
      </c>
      <c r="G719" s="757" t="s">
        <v>2795</v>
      </c>
      <c r="H719" s="757" t="s">
        <v>566</v>
      </c>
      <c r="I719" s="757" t="s">
        <v>2796</v>
      </c>
      <c r="J719" s="757" t="s">
        <v>2797</v>
      </c>
      <c r="K719" s="757" t="s">
        <v>2798</v>
      </c>
      <c r="L719" s="758">
        <v>760.22</v>
      </c>
      <c r="M719" s="758">
        <v>1520.44</v>
      </c>
      <c r="N719" s="757">
        <v>2</v>
      </c>
      <c r="O719" s="842">
        <v>0.5</v>
      </c>
      <c r="P719" s="758">
        <v>1520.44</v>
      </c>
      <c r="Q719" s="775">
        <v>1</v>
      </c>
      <c r="R719" s="757">
        <v>2</v>
      </c>
      <c r="S719" s="775">
        <v>1</v>
      </c>
      <c r="T719" s="842">
        <v>0.5</v>
      </c>
      <c r="U719" s="798">
        <v>1</v>
      </c>
    </row>
    <row r="720" spans="1:21" ht="14.4" customHeight="1" x14ac:dyDescent="0.3">
      <c r="A720" s="756">
        <v>50</v>
      </c>
      <c r="B720" s="757" t="s">
        <v>1862</v>
      </c>
      <c r="C720" s="757" t="s">
        <v>1867</v>
      </c>
      <c r="D720" s="840" t="s">
        <v>3055</v>
      </c>
      <c r="E720" s="841" t="s">
        <v>1880</v>
      </c>
      <c r="F720" s="757" t="s">
        <v>1863</v>
      </c>
      <c r="G720" s="757" t="s">
        <v>1901</v>
      </c>
      <c r="H720" s="757" t="s">
        <v>566</v>
      </c>
      <c r="I720" s="757" t="s">
        <v>2799</v>
      </c>
      <c r="J720" s="757" t="s">
        <v>1244</v>
      </c>
      <c r="K720" s="757" t="s">
        <v>2800</v>
      </c>
      <c r="L720" s="758">
        <v>0</v>
      </c>
      <c r="M720" s="758">
        <v>0</v>
      </c>
      <c r="N720" s="757">
        <v>2</v>
      </c>
      <c r="O720" s="842">
        <v>0.5</v>
      </c>
      <c r="P720" s="758"/>
      <c r="Q720" s="775"/>
      <c r="R720" s="757"/>
      <c r="S720" s="775">
        <v>0</v>
      </c>
      <c r="T720" s="842"/>
      <c r="U720" s="798">
        <v>0</v>
      </c>
    </row>
    <row r="721" spans="1:21" ht="14.4" customHeight="1" x14ac:dyDescent="0.3">
      <c r="A721" s="756">
        <v>50</v>
      </c>
      <c r="B721" s="757" t="s">
        <v>1862</v>
      </c>
      <c r="C721" s="757" t="s">
        <v>1867</v>
      </c>
      <c r="D721" s="840" t="s">
        <v>3055</v>
      </c>
      <c r="E721" s="841" t="s">
        <v>1880</v>
      </c>
      <c r="F721" s="757" t="s">
        <v>1863</v>
      </c>
      <c r="G721" s="757" t="s">
        <v>2170</v>
      </c>
      <c r="H721" s="757" t="s">
        <v>595</v>
      </c>
      <c r="I721" s="757" t="s">
        <v>1790</v>
      </c>
      <c r="J721" s="757" t="s">
        <v>1272</v>
      </c>
      <c r="K721" s="757" t="s">
        <v>1791</v>
      </c>
      <c r="L721" s="758">
        <v>59.27</v>
      </c>
      <c r="M721" s="758">
        <v>59.27</v>
      </c>
      <c r="N721" s="757">
        <v>1</v>
      </c>
      <c r="O721" s="842">
        <v>0.5</v>
      </c>
      <c r="P721" s="758">
        <v>59.27</v>
      </c>
      <c r="Q721" s="775">
        <v>1</v>
      </c>
      <c r="R721" s="757">
        <v>1</v>
      </c>
      <c r="S721" s="775">
        <v>1</v>
      </c>
      <c r="T721" s="842">
        <v>0.5</v>
      </c>
      <c r="U721" s="798">
        <v>1</v>
      </c>
    </row>
    <row r="722" spans="1:21" ht="14.4" customHeight="1" x14ac:dyDescent="0.3">
      <c r="A722" s="756">
        <v>50</v>
      </c>
      <c r="B722" s="757" t="s">
        <v>1862</v>
      </c>
      <c r="C722" s="757" t="s">
        <v>1867</v>
      </c>
      <c r="D722" s="840" t="s">
        <v>3055</v>
      </c>
      <c r="E722" s="841" t="s">
        <v>1880</v>
      </c>
      <c r="F722" s="757" t="s">
        <v>1863</v>
      </c>
      <c r="G722" s="757" t="s">
        <v>2170</v>
      </c>
      <c r="H722" s="757" t="s">
        <v>595</v>
      </c>
      <c r="I722" s="757" t="s">
        <v>1794</v>
      </c>
      <c r="J722" s="757" t="s">
        <v>1268</v>
      </c>
      <c r="K722" s="757" t="s">
        <v>1795</v>
      </c>
      <c r="L722" s="758">
        <v>79.03</v>
      </c>
      <c r="M722" s="758">
        <v>79.03</v>
      </c>
      <c r="N722" s="757">
        <v>1</v>
      </c>
      <c r="O722" s="842">
        <v>0.5</v>
      </c>
      <c r="P722" s="758">
        <v>79.03</v>
      </c>
      <c r="Q722" s="775">
        <v>1</v>
      </c>
      <c r="R722" s="757">
        <v>1</v>
      </c>
      <c r="S722" s="775">
        <v>1</v>
      </c>
      <c r="T722" s="842">
        <v>0.5</v>
      </c>
      <c r="U722" s="798">
        <v>1</v>
      </c>
    </row>
    <row r="723" spans="1:21" ht="14.4" customHeight="1" x14ac:dyDescent="0.3">
      <c r="A723" s="756">
        <v>50</v>
      </c>
      <c r="B723" s="757" t="s">
        <v>1862</v>
      </c>
      <c r="C723" s="757" t="s">
        <v>1867</v>
      </c>
      <c r="D723" s="840" t="s">
        <v>3055</v>
      </c>
      <c r="E723" s="841" t="s">
        <v>1880</v>
      </c>
      <c r="F723" s="757" t="s">
        <v>1863</v>
      </c>
      <c r="G723" s="757" t="s">
        <v>2170</v>
      </c>
      <c r="H723" s="757" t="s">
        <v>595</v>
      </c>
      <c r="I723" s="757" t="s">
        <v>1656</v>
      </c>
      <c r="J723" s="757" t="s">
        <v>1657</v>
      </c>
      <c r="K723" s="757" t="s">
        <v>1658</v>
      </c>
      <c r="L723" s="758">
        <v>46.07</v>
      </c>
      <c r="M723" s="758">
        <v>46.07</v>
      </c>
      <c r="N723" s="757">
        <v>1</v>
      </c>
      <c r="O723" s="842">
        <v>0.5</v>
      </c>
      <c r="P723" s="758">
        <v>46.07</v>
      </c>
      <c r="Q723" s="775">
        <v>1</v>
      </c>
      <c r="R723" s="757">
        <v>1</v>
      </c>
      <c r="S723" s="775">
        <v>1</v>
      </c>
      <c r="T723" s="842">
        <v>0.5</v>
      </c>
      <c r="U723" s="798">
        <v>1</v>
      </c>
    </row>
    <row r="724" spans="1:21" ht="14.4" customHeight="1" x14ac:dyDescent="0.3">
      <c r="A724" s="756">
        <v>50</v>
      </c>
      <c r="B724" s="757" t="s">
        <v>1862</v>
      </c>
      <c r="C724" s="757" t="s">
        <v>1867</v>
      </c>
      <c r="D724" s="840" t="s">
        <v>3055</v>
      </c>
      <c r="E724" s="841" t="s">
        <v>1880</v>
      </c>
      <c r="F724" s="757" t="s">
        <v>1863</v>
      </c>
      <c r="G724" s="757" t="s">
        <v>2170</v>
      </c>
      <c r="H724" s="757" t="s">
        <v>595</v>
      </c>
      <c r="I724" s="757" t="s">
        <v>1792</v>
      </c>
      <c r="J724" s="757" t="s">
        <v>1270</v>
      </c>
      <c r="K724" s="757" t="s">
        <v>1793</v>
      </c>
      <c r="L724" s="758">
        <v>46.07</v>
      </c>
      <c r="M724" s="758">
        <v>46.07</v>
      </c>
      <c r="N724" s="757">
        <v>1</v>
      </c>
      <c r="O724" s="842">
        <v>1</v>
      </c>
      <c r="P724" s="758">
        <v>46.07</v>
      </c>
      <c r="Q724" s="775">
        <v>1</v>
      </c>
      <c r="R724" s="757">
        <v>1</v>
      </c>
      <c r="S724" s="775">
        <v>1</v>
      </c>
      <c r="T724" s="842">
        <v>1</v>
      </c>
      <c r="U724" s="798">
        <v>1</v>
      </c>
    </row>
    <row r="725" spans="1:21" ht="14.4" customHeight="1" x14ac:dyDescent="0.3">
      <c r="A725" s="756">
        <v>50</v>
      </c>
      <c r="B725" s="757" t="s">
        <v>1862</v>
      </c>
      <c r="C725" s="757" t="s">
        <v>1867</v>
      </c>
      <c r="D725" s="840" t="s">
        <v>3055</v>
      </c>
      <c r="E725" s="841" t="s">
        <v>1880</v>
      </c>
      <c r="F725" s="757" t="s">
        <v>1863</v>
      </c>
      <c r="G725" s="757" t="s">
        <v>2801</v>
      </c>
      <c r="H725" s="757" t="s">
        <v>566</v>
      </c>
      <c r="I725" s="757" t="s">
        <v>2802</v>
      </c>
      <c r="J725" s="757" t="s">
        <v>2803</v>
      </c>
      <c r="K725" s="757" t="s">
        <v>2804</v>
      </c>
      <c r="L725" s="758">
        <v>3414.26</v>
      </c>
      <c r="M725" s="758">
        <v>6828.52</v>
      </c>
      <c r="N725" s="757">
        <v>2</v>
      </c>
      <c r="O725" s="842">
        <v>1.5</v>
      </c>
      <c r="P725" s="758">
        <v>3414.26</v>
      </c>
      <c r="Q725" s="775">
        <v>0.5</v>
      </c>
      <c r="R725" s="757">
        <v>1</v>
      </c>
      <c r="S725" s="775">
        <v>0.5</v>
      </c>
      <c r="T725" s="842">
        <v>1</v>
      </c>
      <c r="U725" s="798">
        <v>0.66666666666666663</v>
      </c>
    </row>
    <row r="726" spans="1:21" ht="14.4" customHeight="1" x14ac:dyDescent="0.3">
      <c r="A726" s="756">
        <v>50</v>
      </c>
      <c r="B726" s="757" t="s">
        <v>1862</v>
      </c>
      <c r="C726" s="757" t="s">
        <v>1867</v>
      </c>
      <c r="D726" s="840" t="s">
        <v>3055</v>
      </c>
      <c r="E726" s="841" t="s">
        <v>1880</v>
      </c>
      <c r="F726" s="757" t="s">
        <v>1863</v>
      </c>
      <c r="G726" s="757" t="s">
        <v>2801</v>
      </c>
      <c r="H726" s="757" t="s">
        <v>566</v>
      </c>
      <c r="I726" s="757" t="s">
        <v>2802</v>
      </c>
      <c r="J726" s="757" t="s">
        <v>2803</v>
      </c>
      <c r="K726" s="757" t="s">
        <v>2804</v>
      </c>
      <c r="L726" s="758">
        <v>3064.74</v>
      </c>
      <c r="M726" s="758">
        <v>3064.74</v>
      </c>
      <c r="N726" s="757">
        <v>1</v>
      </c>
      <c r="O726" s="842">
        <v>1</v>
      </c>
      <c r="P726" s="758">
        <v>3064.74</v>
      </c>
      <c r="Q726" s="775">
        <v>1</v>
      </c>
      <c r="R726" s="757">
        <v>1</v>
      </c>
      <c r="S726" s="775">
        <v>1</v>
      </c>
      <c r="T726" s="842">
        <v>1</v>
      </c>
      <c r="U726" s="798">
        <v>1</v>
      </c>
    </row>
    <row r="727" spans="1:21" ht="14.4" customHeight="1" x14ac:dyDescent="0.3">
      <c r="A727" s="756">
        <v>50</v>
      </c>
      <c r="B727" s="757" t="s">
        <v>1862</v>
      </c>
      <c r="C727" s="757" t="s">
        <v>1867</v>
      </c>
      <c r="D727" s="840" t="s">
        <v>3055</v>
      </c>
      <c r="E727" s="841" t="s">
        <v>1880</v>
      </c>
      <c r="F727" s="757" t="s">
        <v>1863</v>
      </c>
      <c r="G727" s="757" t="s">
        <v>2805</v>
      </c>
      <c r="H727" s="757" t="s">
        <v>566</v>
      </c>
      <c r="I727" s="757" t="s">
        <v>2806</v>
      </c>
      <c r="J727" s="757" t="s">
        <v>2807</v>
      </c>
      <c r="K727" s="757" t="s">
        <v>2232</v>
      </c>
      <c r="L727" s="758">
        <v>80.45</v>
      </c>
      <c r="M727" s="758">
        <v>80.45</v>
      </c>
      <c r="N727" s="757">
        <v>1</v>
      </c>
      <c r="O727" s="842">
        <v>0.5</v>
      </c>
      <c r="P727" s="758"/>
      <c r="Q727" s="775">
        <v>0</v>
      </c>
      <c r="R727" s="757"/>
      <c r="S727" s="775">
        <v>0</v>
      </c>
      <c r="T727" s="842"/>
      <c r="U727" s="798">
        <v>0</v>
      </c>
    </row>
    <row r="728" spans="1:21" ht="14.4" customHeight="1" x14ac:dyDescent="0.3">
      <c r="A728" s="756">
        <v>50</v>
      </c>
      <c r="B728" s="757" t="s">
        <v>1862</v>
      </c>
      <c r="C728" s="757" t="s">
        <v>1867</v>
      </c>
      <c r="D728" s="840" t="s">
        <v>3055</v>
      </c>
      <c r="E728" s="841" t="s">
        <v>1880</v>
      </c>
      <c r="F728" s="757" t="s">
        <v>1863</v>
      </c>
      <c r="G728" s="757" t="s">
        <v>2808</v>
      </c>
      <c r="H728" s="757" t="s">
        <v>566</v>
      </c>
      <c r="I728" s="757" t="s">
        <v>2809</v>
      </c>
      <c r="J728" s="757" t="s">
        <v>2810</v>
      </c>
      <c r="K728" s="757" t="s">
        <v>2811</v>
      </c>
      <c r="L728" s="758">
        <v>628.59</v>
      </c>
      <c r="M728" s="758">
        <v>628.59</v>
      </c>
      <c r="N728" s="757">
        <v>1</v>
      </c>
      <c r="O728" s="842">
        <v>1</v>
      </c>
      <c r="P728" s="758">
        <v>628.59</v>
      </c>
      <c r="Q728" s="775">
        <v>1</v>
      </c>
      <c r="R728" s="757">
        <v>1</v>
      </c>
      <c r="S728" s="775">
        <v>1</v>
      </c>
      <c r="T728" s="842">
        <v>1</v>
      </c>
      <c r="U728" s="798">
        <v>1</v>
      </c>
    </row>
    <row r="729" spans="1:21" ht="14.4" customHeight="1" x14ac:dyDescent="0.3">
      <c r="A729" s="756">
        <v>50</v>
      </c>
      <c r="B729" s="757" t="s">
        <v>1862</v>
      </c>
      <c r="C729" s="757" t="s">
        <v>1867</v>
      </c>
      <c r="D729" s="840" t="s">
        <v>3055</v>
      </c>
      <c r="E729" s="841" t="s">
        <v>1880</v>
      </c>
      <c r="F729" s="757" t="s">
        <v>1863</v>
      </c>
      <c r="G729" s="757" t="s">
        <v>2529</v>
      </c>
      <c r="H729" s="757" t="s">
        <v>595</v>
      </c>
      <c r="I729" s="757" t="s">
        <v>2530</v>
      </c>
      <c r="J729" s="757" t="s">
        <v>2531</v>
      </c>
      <c r="K729" s="757" t="s">
        <v>2532</v>
      </c>
      <c r="L729" s="758">
        <v>164.94</v>
      </c>
      <c r="M729" s="758">
        <v>494.82</v>
      </c>
      <c r="N729" s="757">
        <v>3</v>
      </c>
      <c r="O729" s="842">
        <v>2.5</v>
      </c>
      <c r="P729" s="758">
        <v>494.82</v>
      </c>
      <c r="Q729" s="775">
        <v>1</v>
      </c>
      <c r="R729" s="757">
        <v>3</v>
      </c>
      <c r="S729" s="775">
        <v>1</v>
      </c>
      <c r="T729" s="842">
        <v>2.5</v>
      </c>
      <c r="U729" s="798">
        <v>1</v>
      </c>
    </row>
    <row r="730" spans="1:21" ht="14.4" customHeight="1" x14ac:dyDescent="0.3">
      <c r="A730" s="756">
        <v>50</v>
      </c>
      <c r="B730" s="757" t="s">
        <v>1862</v>
      </c>
      <c r="C730" s="757" t="s">
        <v>1867</v>
      </c>
      <c r="D730" s="840" t="s">
        <v>3055</v>
      </c>
      <c r="E730" s="841" t="s">
        <v>1880</v>
      </c>
      <c r="F730" s="757" t="s">
        <v>1863</v>
      </c>
      <c r="G730" s="757" t="s">
        <v>2529</v>
      </c>
      <c r="H730" s="757" t="s">
        <v>595</v>
      </c>
      <c r="I730" s="757" t="s">
        <v>2530</v>
      </c>
      <c r="J730" s="757" t="s">
        <v>2531</v>
      </c>
      <c r="K730" s="757" t="s">
        <v>2532</v>
      </c>
      <c r="L730" s="758">
        <v>140.18</v>
      </c>
      <c r="M730" s="758">
        <v>140.18</v>
      </c>
      <c r="N730" s="757">
        <v>1</v>
      </c>
      <c r="O730" s="842">
        <v>1</v>
      </c>
      <c r="P730" s="758">
        <v>140.18</v>
      </c>
      <c r="Q730" s="775">
        <v>1</v>
      </c>
      <c r="R730" s="757">
        <v>1</v>
      </c>
      <c r="S730" s="775">
        <v>1</v>
      </c>
      <c r="T730" s="842">
        <v>1</v>
      </c>
      <c r="U730" s="798">
        <v>1</v>
      </c>
    </row>
    <row r="731" spans="1:21" ht="14.4" customHeight="1" x14ac:dyDescent="0.3">
      <c r="A731" s="756">
        <v>50</v>
      </c>
      <c r="B731" s="757" t="s">
        <v>1862</v>
      </c>
      <c r="C731" s="757" t="s">
        <v>1867</v>
      </c>
      <c r="D731" s="840" t="s">
        <v>3055</v>
      </c>
      <c r="E731" s="841" t="s">
        <v>1880</v>
      </c>
      <c r="F731" s="757" t="s">
        <v>1863</v>
      </c>
      <c r="G731" s="757" t="s">
        <v>2529</v>
      </c>
      <c r="H731" s="757" t="s">
        <v>595</v>
      </c>
      <c r="I731" s="757" t="s">
        <v>2812</v>
      </c>
      <c r="J731" s="757" t="s">
        <v>2531</v>
      </c>
      <c r="K731" s="757" t="s">
        <v>2813</v>
      </c>
      <c r="L731" s="758">
        <v>0</v>
      </c>
      <c r="M731" s="758">
        <v>0</v>
      </c>
      <c r="N731" s="757">
        <v>1</v>
      </c>
      <c r="O731" s="842">
        <v>0.5</v>
      </c>
      <c r="P731" s="758"/>
      <c r="Q731" s="775"/>
      <c r="R731" s="757"/>
      <c r="S731" s="775">
        <v>0</v>
      </c>
      <c r="T731" s="842"/>
      <c r="U731" s="798">
        <v>0</v>
      </c>
    </row>
    <row r="732" spans="1:21" ht="14.4" customHeight="1" x14ac:dyDescent="0.3">
      <c r="A732" s="756">
        <v>50</v>
      </c>
      <c r="B732" s="757" t="s">
        <v>1862</v>
      </c>
      <c r="C732" s="757" t="s">
        <v>1867</v>
      </c>
      <c r="D732" s="840" t="s">
        <v>3055</v>
      </c>
      <c r="E732" s="841" t="s">
        <v>1880</v>
      </c>
      <c r="F732" s="757" t="s">
        <v>1863</v>
      </c>
      <c r="G732" s="757" t="s">
        <v>1905</v>
      </c>
      <c r="H732" s="757" t="s">
        <v>566</v>
      </c>
      <c r="I732" s="757" t="s">
        <v>2032</v>
      </c>
      <c r="J732" s="757" t="s">
        <v>1907</v>
      </c>
      <c r="K732" s="757" t="s">
        <v>2033</v>
      </c>
      <c r="L732" s="758">
        <v>38.04</v>
      </c>
      <c r="M732" s="758">
        <v>38.04</v>
      </c>
      <c r="N732" s="757">
        <v>1</v>
      </c>
      <c r="O732" s="842">
        <v>0.5</v>
      </c>
      <c r="P732" s="758">
        <v>38.04</v>
      </c>
      <c r="Q732" s="775">
        <v>1</v>
      </c>
      <c r="R732" s="757">
        <v>1</v>
      </c>
      <c r="S732" s="775">
        <v>1</v>
      </c>
      <c r="T732" s="842">
        <v>0.5</v>
      </c>
      <c r="U732" s="798">
        <v>1</v>
      </c>
    </row>
    <row r="733" spans="1:21" ht="14.4" customHeight="1" x14ac:dyDescent="0.3">
      <c r="A733" s="756">
        <v>50</v>
      </c>
      <c r="B733" s="757" t="s">
        <v>1862</v>
      </c>
      <c r="C733" s="757" t="s">
        <v>1867</v>
      </c>
      <c r="D733" s="840" t="s">
        <v>3055</v>
      </c>
      <c r="E733" s="841" t="s">
        <v>1880</v>
      </c>
      <c r="F733" s="757" t="s">
        <v>1863</v>
      </c>
      <c r="G733" s="757" t="s">
        <v>1905</v>
      </c>
      <c r="H733" s="757" t="s">
        <v>566</v>
      </c>
      <c r="I733" s="757" t="s">
        <v>2814</v>
      </c>
      <c r="J733" s="757" t="s">
        <v>2815</v>
      </c>
      <c r="K733" s="757" t="s">
        <v>2816</v>
      </c>
      <c r="L733" s="758">
        <v>117.03</v>
      </c>
      <c r="M733" s="758">
        <v>234.06</v>
      </c>
      <c r="N733" s="757">
        <v>2</v>
      </c>
      <c r="O733" s="842">
        <v>0.5</v>
      </c>
      <c r="P733" s="758"/>
      <c r="Q733" s="775">
        <v>0</v>
      </c>
      <c r="R733" s="757"/>
      <c r="S733" s="775">
        <v>0</v>
      </c>
      <c r="T733" s="842"/>
      <c r="U733" s="798">
        <v>0</v>
      </c>
    </row>
    <row r="734" spans="1:21" ht="14.4" customHeight="1" x14ac:dyDescent="0.3">
      <c r="A734" s="756">
        <v>50</v>
      </c>
      <c r="B734" s="757" t="s">
        <v>1862</v>
      </c>
      <c r="C734" s="757" t="s">
        <v>1867</v>
      </c>
      <c r="D734" s="840" t="s">
        <v>3055</v>
      </c>
      <c r="E734" s="841" t="s">
        <v>1880</v>
      </c>
      <c r="F734" s="757" t="s">
        <v>1863</v>
      </c>
      <c r="G734" s="757" t="s">
        <v>1905</v>
      </c>
      <c r="H734" s="757" t="s">
        <v>566</v>
      </c>
      <c r="I734" s="757" t="s">
        <v>2817</v>
      </c>
      <c r="J734" s="757" t="s">
        <v>2365</v>
      </c>
      <c r="K734" s="757" t="s">
        <v>2537</v>
      </c>
      <c r="L734" s="758">
        <v>234.07</v>
      </c>
      <c r="M734" s="758">
        <v>1170.3499999999999</v>
      </c>
      <c r="N734" s="757">
        <v>5</v>
      </c>
      <c r="O734" s="842">
        <v>4</v>
      </c>
      <c r="P734" s="758">
        <v>936.28</v>
      </c>
      <c r="Q734" s="775">
        <v>0.8</v>
      </c>
      <c r="R734" s="757">
        <v>4</v>
      </c>
      <c r="S734" s="775">
        <v>0.8</v>
      </c>
      <c r="T734" s="842">
        <v>3</v>
      </c>
      <c r="U734" s="798">
        <v>0.75</v>
      </c>
    </row>
    <row r="735" spans="1:21" ht="14.4" customHeight="1" x14ac:dyDescent="0.3">
      <c r="A735" s="756">
        <v>50</v>
      </c>
      <c r="B735" s="757" t="s">
        <v>1862</v>
      </c>
      <c r="C735" s="757" t="s">
        <v>1867</v>
      </c>
      <c r="D735" s="840" t="s">
        <v>3055</v>
      </c>
      <c r="E735" s="841" t="s">
        <v>1880</v>
      </c>
      <c r="F735" s="757" t="s">
        <v>1863</v>
      </c>
      <c r="G735" s="757" t="s">
        <v>1905</v>
      </c>
      <c r="H735" s="757" t="s">
        <v>566</v>
      </c>
      <c r="I735" s="757" t="s">
        <v>2034</v>
      </c>
      <c r="J735" s="757" t="s">
        <v>1907</v>
      </c>
      <c r="K735" s="757" t="s">
        <v>2035</v>
      </c>
      <c r="L735" s="758">
        <v>117.03</v>
      </c>
      <c r="M735" s="758">
        <v>117.03</v>
      </c>
      <c r="N735" s="757">
        <v>1</v>
      </c>
      <c r="O735" s="842">
        <v>1</v>
      </c>
      <c r="P735" s="758">
        <v>117.03</v>
      </c>
      <c r="Q735" s="775">
        <v>1</v>
      </c>
      <c r="R735" s="757">
        <v>1</v>
      </c>
      <c r="S735" s="775">
        <v>1</v>
      </c>
      <c r="T735" s="842">
        <v>1</v>
      </c>
      <c r="U735" s="798">
        <v>1</v>
      </c>
    </row>
    <row r="736" spans="1:21" ht="14.4" customHeight="1" x14ac:dyDescent="0.3">
      <c r="A736" s="756">
        <v>50</v>
      </c>
      <c r="B736" s="757" t="s">
        <v>1862</v>
      </c>
      <c r="C736" s="757" t="s">
        <v>1867</v>
      </c>
      <c r="D736" s="840" t="s">
        <v>3055</v>
      </c>
      <c r="E736" s="841" t="s">
        <v>1880</v>
      </c>
      <c r="F736" s="757" t="s">
        <v>1863</v>
      </c>
      <c r="G736" s="757" t="s">
        <v>1905</v>
      </c>
      <c r="H736" s="757" t="s">
        <v>566</v>
      </c>
      <c r="I736" s="757" t="s">
        <v>2036</v>
      </c>
      <c r="J736" s="757" t="s">
        <v>1907</v>
      </c>
      <c r="K736" s="757" t="s">
        <v>2037</v>
      </c>
      <c r="L736" s="758">
        <v>58.52</v>
      </c>
      <c r="M736" s="758">
        <v>117.04</v>
      </c>
      <c r="N736" s="757">
        <v>2</v>
      </c>
      <c r="O736" s="842">
        <v>1.5</v>
      </c>
      <c r="P736" s="758">
        <v>58.52</v>
      </c>
      <c r="Q736" s="775">
        <v>0.5</v>
      </c>
      <c r="R736" s="757">
        <v>1</v>
      </c>
      <c r="S736" s="775">
        <v>0.5</v>
      </c>
      <c r="T736" s="842">
        <v>1</v>
      </c>
      <c r="U736" s="798">
        <v>0.66666666666666663</v>
      </c>
    </row>
    <row r="737" spans="1:21" ht="14.4" customHeight="1" x14ac:dyDescent="0.3">
      <c r="A737" s="756">
        <v>50</v>
      </c>
      <c r="B737" s="757" t="s">
        <v>1862</v>
      </c>
      <c r="C737" s="757" t="s">
        <v>1867</v>
      </c>
      <c r="D737" s="840" t="s">
        <v>3055</v>
      </c>
      <c r="E737" s="841" t="s">
        <v>1880</v>
      </c>
      <c r="F737" s="757" t="s">
        <v>1863</v>
      </c>
      <c r="G737" s="757" t="s">
        <v>2818</v>
      </c>
      <c r="H737" s="757" t="s">
        <v>595</v>
      </c>
      <c r="I737" s="757" t="s">
        <v>2819</v>
      </c>
      <c r="J737" s="757" t="s">
        <v>2820</v>
      </c>
      <c r="K737" s="757" t="s">
        <v>2821</v>
      </c>
      <c r="L737" s="758">
        <v>141.25</v>
      </c>
      <c r="M737" s="758">
        <v>282.5</v>
      </c>
      <c r="N737" s="757">
        <v>2</v>
      </c>
      <c r="O737" s="842">
        <v>0.5</v>
      </c>
      <c r="P737" s="758"/>
      <c r="Q737" s="775">
        <v>0</v>
      </c>
      <c r="R737" s="757"/>
      <c r="S737" s="775">
        <v>0</v>
      </c>
      <c r="T737" s="842"/>
      <c r="U737" s="798">
        <v>0</v>
      </c>
    </row>
    <row r="738" spans="1:21" ht="14.4" customHeight="1" x14ac:dyDescent="0.3">
      <c r="A738" s="756">
        <v>50</v>
      </c>
      <c r="B738" s="757" t="s">
        <v>1862</v>
      </c>
      <c r="C738" s="757" t="s">
        <v>1867</v>
      </c>
      <c r="D738" s="840" t="s">
        <v>3055</v>
      </c>
      <c r="E738" s="841" t="s">
        <v>1880</v>
      </c>
      <c r="F738" s="757" t="s">
        <v>1863</v>
      </c>
      <c r="G738" s="757" t="s">
        <v>2822</v>
      </c>
      <c r="H738" s="757" t="s">
        <v>595</v>
      </c>
      <c r="I738" s="757" t="s">
        <v>2823</v>
      </c>
      <c r="J738" s="757" t="s">
        <v>2824</v>
      </c>
      <c r="K738" s="757" t="s">
        <v>2825</v>
      </c>
      <c r="L738" s="758">
        <v>70.3</v>
      </c>
      <c r="M738" s="758">
        <v>70.3</v>
      </c>
      <c r="N738" s="757">
        <v>1</v>
      </c>
      <c r="O738" s="842">
        <v>0.5</v>
      </c>
      <c r="P738" s="758">
        <v>70.3</v>
      </c>
      <c r="Q738" s="775">
        <v>1</v>
      </c>
      <c r="R738" s="757">
        <v>1</v>
      </c>
      <c r="S738" s="775">
        <v>1</v>
      </c>
      <c r="T738" s="842">
        <v>0.5</v>
      </c>
      <c r="U738" s="798">
        <v>1</v>
      </c>
    </row>
    <row r="739" spans="1:21" ht="14.4" customHeight="1" x14ac:dyDescent="0.3">
      <c r="A739" s="756">
        <v>50</v>
      </c>
      <c r="B739" s="757" t="s">
        <v>1862</v>
      </c>
      <c r="C739" s="757" t="s">
        <v>1867</v>
      </c>
      <c r="D739" s="840" t="s">
        <v>3055</v>
      </c>
      <c r="E739" s="841" t="s">
        <v>1880</v>
      </c>
      <c r="F739" s="757" t="s">
        <v>1863</v>
      </c>
      <c r="G739" s="757" t="s">
        <v>2822</v>
      </c>
      <c r="H739" s="757" t="s">
        <v>595</v>
      </c>
      <c r="I739" s="757" t="s">
        <v>2826</v>
      </c>
      <c r="J739" s="757" t="s">
        <v>2824</v>
      </c>
      <c r="K739" s="757" t="s">
        <v>2827</v>
      </c>
      <c r="L739" s="758">
        <v>351.51</v>
      </c>
      <c r="M739" s="758">
        <v>703.02</v>
      </c>
      <c r="N739" s="757">
        <v>2</v>
      </c>
      <c r="O739" s="842">
        <v>0.5</v>
      </c>
      <c r="P739" s="758">
        <v>703.02</v>
      </c>
      <c r="Q739" s="775">
        <v>1</v>
      </c>
      <c r="R739" s="757">
        <v>2</v>
      </c>
      <c r="S739" s="775">
        <v>1</v>
      </c>
      <c r="T739" s="842">
        <v>0.5</v>
      </c>
      <c r="U739" s="798">
        <v>1</v>
      </c>
    </row>
    <row r="740" spans="1:21" ht="14.4" customHeight="1" x14ac:dyDescent="0.3">
      <c r="A740" s="756">
        <v>50</v>
      </c>
      <c r="B740" s="757" t="s">
        <v>1862</v>
      </c>
      <c r="C740" s="757" t="s">
        <v>1867</v>
      </c>
      <c r="D740" s="840" t="s">
        <v>3055</v>
      </c>
      <c r="E740" s="841" t="s">
        <v>1880</v>
      </c>
      <c r="F740" s="757" t="s">
        <v>1863</v>
      </c>
      <c r="G740" s="757" t="s">
        <v>2822</v>
      </c>
      <c r="H740" s="757" t="s">
        <v>566</v>
      </c>
      <c r="I740" s="757" t="s">
        <v>2828</v>
      </c>
      <c r="J740" s="757" t="s">
        <v>2829</v>
      </c>
      <c r="K740" s="757" t="s">
        <v>2830</v>
      </c>
      <c r="L740" s="758">
        <v>459.3</v>
      </c>
      <c r="M740" s="758">
        <v>918.6</v>
      </c>
      <c r="N740" s="757">
        <v>2</v>
      </c>
      <c r="O740" s="842">
        <v>1</v>
      </c>
      <c r="P740" s="758"/>
      <c r="Q740" s="775">
        <v>0</v>
      </c>
      <c r="R740" s="757"/>
      <c r="S740" s="775">
        <v>0</v>
      </c>
      <c r="T740" s="842"/>
      <c r="U740" s="798">
        <v>0</v>
      </c>
    </row>
    <row r="741" spans="1:21" ht="14.4" customHeight="1" x14ac:dyDescent="0.3">
      <c r="A741" s="756">
        <v>50</v>
      </c>
      <c r="B741" s="757" t="s">
        <v>1862</v>
      </c>
      <c r="C741" s="757" t="s">
        <v>1867</v>
      </c>
      <c r="D741" s="840" t="s">
        <v>3055</v>
      </c>
      <c r="E741" s="841" t="s">
        <v>1880</v>
      </c>
      <c r="F741" s="757" t="s">
        <v>1863</v>
      </c>
      <c r="G741" s="757" t="s">
        <v>1911</v>
      </c>
      <c r="H741" s="757" t="s">
        <v>595</v>
      </c>
      <c r="I741" s="757" t="s">
        <v>1563</v>
      </c>
      <c r="J741" s="757" t="s">
        <v>774</v>
      </c>
      <c r="K741" s="757" t="s">
        <v>1564</v>
      </c>
      <c r="L741" s="758">
        <v>923.74</v>
      </c>
      <c r="M741" s="758">
        <v>923.74</v>
      </c>
      <c r="N741" s="757">
        <v>1</v>
      </c>
      <c r="O741" s="842">
        <v>1</v>
      </c>
      <c r="P741" s="758">
        <v>923.74</v>
      </c>
      <c r="Q741" s="775">
        <v>1</v>
      </c>
      <c r="R741" s="757">
        <v>1</v>
      </c>
      <c r="S741" s="775">
        <v>1</v>
      </c>
      <c r="T741" s="842">
        <v>1</v>
      </c>
      <c r="U741" s="798">
        <v>1</v>
      </c>
    </row>
    <row r="742" spans="1:21" ht="14.4" customHeight="1" x14ac:dyDescent="0.3">
      <c r="A742" s="756">
        <v>50</v>
      </c>
      <c r="B742" s="757" t="s">
        <v>1862</v>
      </c>
      <c r="C742" s="757" t="s">
        <v>1867</v>
      </c>
      <c r="D742" s="840" t="s">
        <v>3055</v>
      </c>
      <c r="E742" s="841" t="s">
        <v>1880</v>
      </c>
      <c r="F742" s="757" t="s">
        <v>1863</v>
      </c>
      <c r="G742" s="757" t="s">
        <v>2200</v>
      </c>
      <c r="H742" s="757" t="s">
        <v>566</v>
      </c>
      <c r="I742" s="757" t="s">
        <v>2831</v>
      </c>
      <c r="J742" s="757" t="s">
        <v>2202</v>
      </c>
      <c r="K742" s="757" t="s">
        <v>2035</v>
      </c>
      <c r="L742" s="758">
        <v>155.24</v>
      </c>
      <c r="M742" s="758">
        <v>155.24</v>
      </c>
      <c r="N742" s="757">
        <v>1</v>
      </c>
      <c r="O742" s="842">
        <v>1</v>
      </c>
      <c r="P742" s="758"/>
      <c r="Q742" s="775">
        <v>0</v>
      </c>
      <c r="R742" s="757"/>
      <c r="S742" s="775">
        <v>0</v>
      </c>
      <c r="T742" s="842"/>
      <c r="U742" s="798">
        <v>0</v>
      </c>
    </row>
    <row r="743" spans="1:21" ht="14.4" customHeight="1" x14ac:dyDescent="0.3">
      <c r="A743" s="756">
        <v>50</v>
      </c>
      <c r="B743" s="757" t="s">
        <v>1862</v>
      </c>
      <c r="C743" s="757" t="s">
        <v>1867</v>
      </c>
      <c r="D743" s="840" t="s">
        <v>3055</v>
      </c>
      <c r="E743" s="841" t="s">
        <v>1880</v>
      </c>
      <c r="F743" s="757" t="s">
        <v>1863</v>
      </c>
      <c r="G743" s="757" t="s">
        <v>2832</v>
      </c>
      <c r="H743" s="757" t="s">
        <v>566</v>
      </c>
      <c r="I743" s="757" t="s">
        <v>2833</v>
      </c>
      <c r="J743" s="757" t="s">
        <v>2834</v>
      </c>
      <c r="K743" s="757" t="s">
        <v>2835</v>
      </c>
      <c r="L743" s="758">
        <v>0</v>
      </c>
      <c r="M743" s="758">
        <v>0</v>
      </c>
      <c r="N743" s="757">
        <v>1</v>
      </c>
      <c r="O743" s="842">
        <v>0.5</v>
      </c>
      <c r="P743" s="758"/>
      <c r="Q743" s="775"/>
      <c r="R743" s="757"/>
      <c r="S743" s="775">
        <v>0</v>
      </c>
      <c r="T743" s="842"/>
      <c r="U743" s="798">
        <v>0</v>
      </c>
    </row>
    <row r="744" spans="1:21" ht="14.4" customHeight="1" x14ac:dyDescent="0.3">
      <c r="A744" s="756">
        <v>50</v>
      </c>
      <c r="B744" s="757" t="s">
        <v>1862</v>
      </c>
      <c r="C744" s="757" t="s">
        <v>1867</v>
      </c>
      <c r="D744" s="840" t="s">
        <v>3055</v>
      </c>
      <c r="E744" s="841" t="s">
        <v>1880</v>
      </c>
      <c r="F744" s="757" t="s">
        <v>1863</v>
      </c>
      <c r="G744" s="757" t="s">
        <v>2546</v>
      </c>
      <c r="H744" s="757" t="s">
        <v>566</v>
      </c>
      <c r="I744" s="757" t="s">
        <v>2836</v>
      </c>
      <c r="J744" s="757" t="s">
        <v>2548</v>
      </c>
      <c r="K744" s="757" t="s">
        <v>2837</v>
      </c>
      <c r="L744" s="758">
        <v>48.42</v>
      </c>
      <c r="M744" s="758">
        <v>387.36</v>
      </c>
      <c r="N744" s="757">
        <v>8</v>
      </c>
      <c r="O744" s="842">
        <v>2.5</v>
      </c>
      <c r="P744" s="758">
        <v>290.52</v>
      </c>
      <c r="Q744" s="775">
        <v>0.74999999999999989</v>
      </c>
      <c r="R744" s="757">
        <v>6</v>
      </c>
      <c r="S744" s="775">
        <v>0.75</v>
      </c>
      <c r="T744" s="842">
        <v>1.5</v>
      </c>
      <c r="U744" s="798">
        <v>0.6</v>
      </c>
    </row>
    <row r="745" spans="1:21" ht="14.4" customHeight="1" x14ac:dyDescent="0.3">
      <c r="A745" s="756">
        <v>50</v>
      </c>
      <c r="B745" s="757" t="s">
        <v>1862</v>
      </c>
      <c r="C745" s="757" t="s">
        <v>1867</v>
      </c>
      <c r="D745" s="840" t="s">
        <v>3055</v>
      </c>
      <c r="E745" s="841" t="s">
        <v>1880</v>
      </c>
      <c r="F745" s="757" t="s">
        <v>1863</v>
      </c>
      <c r="G745" s="757" t="s">
        <v>2546</v>
      </c>
      <c r="H745" s="757" t="s">
        <v>566</v>
      </c>
      <c r="I745" s="757" t="s">
        <v>2838</v>
      </c>
      <c r="J745" s="757" t="s">
        <v>2839</v>
      </c>
      <c r="K745" s="757" t="s">
        <v>2840</v>
      </c>
      <c r="L745" s="758">
        <v>48.42</v>
      </c>
      <c r="M745" s="758">
        <v>242.1</v>
      </c>
      <c r="N745" s="757">
        <v>5</v>
      </c>
      <c r="O745" s="842">
        <v>1.5</v>
      </c>
      <c r="P745" s="758">
        <v>96.84</v>
      </c>
      <c r="Q745" s="775">
        <v>0.4</v>
      </c>
      <c r="R745" s="757">
        <v>2</v>
      </c>
      <c r="S745" s="775">
        <v>0.4</v>
      </c>
      <c r="T745" s="842">
        <v>0.5</v>
      </c>
      <c r="U745" s="798">
        <v>0.33333333333333331</v>
      </c>
    </row>
    <row r="746" spans="1:21" ht="14.4" customHeight="1" x14ac:dyDescent="0.3">
      <c r="A746" s="756">
        <v>50</v>
      </c>
      <c r="B746" s="757" t="s">
        <v>1862</v>
      </c>
      <c r="C746" s="757" t="s">
        <v>1867</v>
      </c>
      <c r="D746" s="840" t="s">
        <v>3055</v>
      </c>
      <c r="E746" s="841" t="s">
        <v>1880</v>
      </c>
      <c r="F746" s="757" t="s">
        <v>1863</v>
      </c>
      <c r="G746" s="757" t="s">
        <v>1913</v>
      </c>
      <c r="H746" s="757" t="s">
        <v>595</v>
      </c>
      <c r="I746" s="757" t="s">
        <v>2551</v>
      </c>
      <c r="J746" s="757" t="s">
        <v>1596</v>
      </c>
      <c r="K746" s="757" t="s">
        <v>2512</v>
      </c>
      <c r="L746" s="758">
        <v>103.64</v>
      </c>
      <c r="M746" s="758">
        <v>103.64</v>
      </c>
      <c r="N746" s="757">
        <v>1</v>
      </c>
      <c r="O746" s="842">
        <v>1</v>
      </c>
      <c r="P746" s="758">
        <v>103.64</v>
      </c>
      <c r="Q746" s="775">
        <v>1</v>
      </c>
      <c r="R746" s="757">
        <v>1</v>
      </c>
      <c r="S746" s="775">
        <v>1</v>
      </c>
      <c r="T746" s="842">
        <v>1</v>
      </c>
      <c r="U746" s="798">
        <v>1</v>
      </c>
    </row>
    <row r="747" spans="1:21" ht="14.4" customHeight="1" x14ac:dyDescent="0.3">
      <c r="A747" s="756">
        <v>50</v>
      </c>
      <c r="B747" s="757" t="s">
        <v>1862</v>
      </c>
      <c r="C747" s="757" t="s">
        <v>1867</v>
      </c>
      <c r="D747" s="840" t="s">
        <v>3055</v>
      </c>
      <c r="E747" s="841" t="s">
        <v>1880</v>
      </c>
      <c r="F747" s="757" t="s">
        <v>1863</v>
      </c>
      <c r="G747" s="757" t="s">
        <v>2206</v>
      </c>
      <c r="H747" s="757" t="s">
        <v>566</v>
      </c>
      <c r="I747" s="757" t="s">
        <v>2841</v>
      </c>
      <c r="J747" s="757" t="s">
        <v>797</v>
      </c>
      <c r="K747" s="757" t="s">
        <v>2556</v>
      </c>
      <c r="L747" s="758">
        <v>301.2</v>
      </c>
      <c r="M747" s="758">
        <v>301.2</v>
      </c>
      <c r="N747" s="757">
        <v>1</v>
      </c>
      <c r="O747" s="842">
        <v>0.5</v>
      </c>
      <c r="P747" s="758">
        <v>301.2</v>
      </c>
      <c r="Q747" s="775">
        <v>1</v>
      </c>
      <c r="R747" s="757">
        <v>1</v>
      </c>
      <c r="S747" s="775">
        <v>1</v>
      </c>
      <c r="T747" s="842">
        <v>0.5</v>
      </c>
      <c r="U747" s="798">
        <v>1</v>
      </c>
    </row>
    <row r="748" spans="1:21" ht="14.4" customHeight="1" x14ac:dyDescent="0.3">
      <c r="A748" s="756">
        <v>50</v>
      </c>
      <c r="B748" s="757" t="s">
        <v>1862</v>
      </c>
      <c r="C748" s="757" t="s">
        <v>1867</v>
      </c>
      <c r="D748" s="840" t="s">
        <v>3055</v>
      </c>
      <c r="E748" s="841" t="s">
        <v>1880</v>
      </c>
      <c r="F748" s="757" t="s">
        <v>1863</v>
      </c>
      <c r="G748" s="757" t="s">
        <v>2206</v>
      </c>
      <c r="H748" s="757" t="s">
        <v>566</v>
      </c>
      <c r="I748" s="757" t="s">
        <v>2555</v>
      </c>
      <c r="J748" s="757" t="s">
        <v>797</v>
      </c>
      <c r="K748" s="757" t="s">
        <v>2556</v>
      </c>
      <c r="L748" s="758">
        <v>103.67</v>
      </c>
      <c r="M748" s="758">
        <v>103.67</v>
      </c>
      <c r="N748" s="757">
        <v>1</v>
      </c>
      <c r="O748" s="842">
        <v>1</v>
      </c>
      <c r="P748" s="758">
        <v>103.67</v>
      </c>
      <c r="Q748" s="775">
        <v>1</v>
      </c>
      <c r="R748" s="757">
        <v>1</v>
      </c>
      <c r="S748" s="775">
        <v>1</v>
      </c>
      <c r="T748" s="842">
        <v>1</v>
      </c>
      <c r="U748" s="798">
        <v>1</v>
      </c>
    </row>
    <row r="749" spans="1:21" ht="14.4" customHeight="1" x14ac:dyDescent="0.3">
      <c r="A749" s="756">
        <v>50</v>
      </c>
      <c r="B749" s="757" t="s">
        <v>1862</v>
      </c>
      <c r="C749" s="757" t="s">
        <v>1867</v>
      </c>
      <c r="D749" s="840" t="s">
        <v>3055</v>
      </c>
      <c r="E749" s="841" t="s">
        <v>1880</v>
      </c>
      <c r="F749" s="757" t="s">
        <v>1863</v>
      </c>
      <c r="G749" s="757" t="s">
        <v>2206</v>
      </c>
      <c r="H749" s="757" t="s">
        <v>566</v>
      </c>
      <c r="I749" s="757" t="s">
        <v>2842</v>
      </c>
      <c r="J749" s="757" t="s">
        <v>797</v>
      </c>
      <c r="K749" s="757" t="s">
        <v>2556</v>
      </c>
      <c r="L749" s="758">
        <v>301.2</v>
      </c>
      <c r="M749" s="758">
        <v>301.2</v>
      </c>
      <c r="N749" s="757">
        <v>1</v>
      </c>
      <c r="O749" s="842">
        <v>1</v>
      </c>
      <c r="P749" s="758"/>
      <c r="Q749" s="775">
        <v>0</v>
      </c>
      <c r="R749" s="757"/>
      <c r="S749" s="775">
        <v>0</v>
      </c>
      <c r="T749" s="842"/>
      <c r="U749" s="798">
        <v>0</v>
      </c>
    </row>
    <row r="750" spans="1:21" ht="14.4" customHeight="1" x14ac:dyDescent="0.3">
      <c r="A750" s="756">
        <v>50</v>
      </c>
      <c r="B750" s="757" t="s">
        <v>1862</v>
      </c>
      <c r="C750" s="757" t="s">
        <v>1867</v>
      </c>
      <c r="D750" s="840" t="s">
        <v>3055</v>
      </c>
      <c r="E750" s="841" t="s">
        <v>1880</v>
      </c>
      <c r="F750" s="757" t="s">
        <v>1863</v>
      </c>
      <c r="G750" s="757" t="s">
        <v>1990</v>
      </c>
      <c r="H750" s="757" t="s">
        <v>595</v>
      </c>
      <c r="I750" s="757" t="s">
        <v>2843</v>
      </c>
      <c r="J750" s="757" t="s">
        <v>1509</v>
      </c>
      <c r="K750" s="757" t="s">
        <v>1516</v>
      </c>
      <c r="L750" s="758">
        <v>115.18</v>
      </c>
      <c r="M750" s="758">
        <v>115.18</v>
      </c>
      <c r="N750" s="757">
        <v>1</v>
      </c>
      <c r="O750" s="842">
        <v>1</v>
      </c>
      <c r="P750" s="758">
        <v>115.18</v>
      </c>
      <c r="Q750" s="775">
        <v>1</v>
      </c>
      <c r="R750" s="757">
        <v>1</v>
      </c>
      <c r="S750" s="775">
        <v>1</v>
      </c>
      <c r="T750" s="842">
        <v>1</v>
      </c>
      <c r="U750" s="798">
        <v>1</v>
      </c>
    </row>
    <row r="751" spans="1:21" ht="14.4" customHeight="1" x14ac:dyDescent="0.3">
      <c r="A751" s="756">
        <v>50</v>
      </c>
      <c r="B751" s="757" t="s">
        <v>1862</v>
      </c>
      <c r="C751" s="757" t="s">
        <v>1867</v>
      </c>
      <c r="D751" s="840" t="s">
        <v>3055</v>
      </c>
      <c r="E751" s="841" t="s">
        <v>1880</v>
      </c>
      <c r="F751" s="757" t="s">
        <v>1863</v>
      </c>
      <c r="G751" s="757" t="s">
        <v>1990</v>
      </c>
      <c r="H751" s="757" t="s">
        <v>595</v>
      </c>
      <c r="I751" s="757" t="s">
        <v>2843</v>
      </c>
      <c r="J751" s="757" t="s">
        <v>1509</v>
      </c>
      <c r="K751" s="757" t="s">
        <v>1516</v>
      </c>
      <c r="L751" s="758">
        <v>205.84</v>
      </c>
      <c r="M751" s="758">
        <v>411.68</v>
      </c>
      <c r="N751" s="757">
        <v>2</v>
      </c>
      <c r="O751" s="842">
        <v>1</v>
      </c>
      <c r="P751" s="758">
        <v>205.84</v>
      </c>
      <c r="Q751" s="775">
        <v>0.5</v>
      </c>
      <c r="R751" s="757">
        <v>1</v>
      </c>
      <c r="S751" s="775">
        <v>0.5</v>
      </c>
      <c r="T751" s="842">
        <v>0.5</v>
      </c>
      <c r="U751" s="798">
        <v>0.5</v>
      </c>
    </row>
    <row r="752" spans="1:21" ht="14.4" customHeight="1" x14ac:dyDescent="0.3">
      <c r="A752" s="756">
        <v>50</v>
      </c>
      <c r="B752" s="757" t="s">
        <v>1862</v>
      </c>
      <c r="C752" s="757" t="s">
        <v>1867</v>
      </c>
      <c r="D752" s="840" t="s">
        <v>3055</v>
      </c>
      <c r="E752" s="841" t="s">
        <v>1880</v>
      </c>
      <c r="F752" s="757" t="s">
        <v>1863</v>
      </c>
      <c r="G752" s="757" t="s">
        <v>1990</v>
      </c>
      <c r="H752" s="757" t="s">
        <v>595</v>
      </c>
      <c r="I752" s="757" t="s">
        <v>2844</v>
      </c>
      <c r="J752" s="757" t="s">
        <v>1509</v>
      </c>
      <c r="K752" s="757" t="s">
        <v>1512</v>
      </c>
      <c r="L752" s="758">
        <v>102.93</v>
      </c>
      <c r="M752" s="758">
        <v>102.93</v>
      </c>
      <c r="N752" s="757">
        <v>1</v>
      </c>
      <c r="O752" s="842">
        <v>0.5</v>
      </c>
      <c r="P752" s="758">
        <v>102.93</v>
      </c>
      <c r="Q752" s="775">
        <v>1</v>
      </c>
      <c r="R752" s="757">
        <v>1</v>
      </c>
      <c r="S752" s="775">
        <v>1</v>
      </c>
      <c r="T752" s="842">
        <v>0.5</v>
      </c>
      <c r="U752" s="798">
        <v>1</v>
      </c>
    </row>
    <row r="753" spans="1:21" ht="14.4" customHeight="1" x14ac:dyDescent="0.3">
      <c r="A753" s="756">
        <v>50</v>
      </c>
      <c r="B753" s="757" t="s">
        <v>1862</v>
      </c>
      <c r="C753" s="757" t="s">
        <v>1867</v>
      </c>
      <c r="D753" s="840" t="s">
        <v>3055</v>
      </c>
      <c r="E753" s="841" t="s">
        <v>1880</v>
      </c>
      <c r="F753" s="757" t="s">
        <v>1863</v>
      </c>
      <c r="G753" s="757" t="s">
        <v>1990</v>
      </c>
      <c r="H753" s="757" t="s">
        <v>595</v>
      </c>
      <c r="I753" s="757" t="s">
        <v>2845</v>
      </c>
      <c r="J753" s="757" t="s">
        <v>1509</v>
      </c>
      <c r="K753" s="757" t="s">
        <v>2846</v>
      </c>
      <c r="L753" s="758">
        <v>0</v>
      </c>
      <c r="M753" s="758">
        <v>0</v>
      </c>
      <c r="N753" s="757">
        <v>1</v>
      </c>
      <c r="O753" s="842">
        <v>0.5</v>
      </c>
      <c r="P753" s="758">
        <v>0</v>
      </c>
      <c r="Q753" s="775"/>
      <c r="R753" s="757">
        <v>1</v>
      </c>
      <c r="S753" s="775">
        <v>1</v>
      </c>
      <c r="T753" s="842">
        <v>0.5</v>
      </c>
      <c r="U753" s="798">
        <v>1</v>
      </c>
    </row>
    <row r="754" spans="1:21" ht="14.4" customHeight="1" x14ac:dyDescent="0.3">
      <c r="A754" s="756">
        <v>50</v>
      </c>
      <c r="B754" s="757" t="s">
        <v>1862</v>
      </c>
      <c r="C754" s="757" t="s">
        <v>1867</v>
      </c>
      <c r="D754" s="840" t="s">
        <v>3055</v>
      </c>
      <c r="E754" s="841" t="s">
        <v>1880</v>
      </c>
      <c r="F754" s="757" t="s">
        <v>1863</v>
      </c>
      <c r="G754" s="757" t="s">
        <v>1990</v>
      </c>
      <c r="H754" s="757" t="s">
        <v>595</v>
      </c>
      <c r="I754" s="757" t="s">
        <v>1511</v>
      </c>
      <c r="J754" s="757" t="s">
        <v>1509</v>
      </c>
      <c r="K754" s="757" t="s">
        <v>1512</v>
      </c>
      <c r="L754" s="758">
        <v>57.6</v>
      </c>
      <c r="M754" s="758">
        <v>57.6</v>
      </c>
      <c r="N754" s="757">
        <v>1</v>
      </c>
      <c r="O754" s="842">
        <v>0.5</v>
      </c>
      <c r="P754" s="758"/>
      <c r="Q754" s="775">
        <v>0</v>
      </c>
      <c r="R754" s="757"/>
      <c r="S754" s="775">
        <v>0</v>
      </c>
      <c r="T754" s="842"/>
      <c r="U754" s="798">
        <v>0</v>
      </c>
    </row>
    <row r="755" spans="1:21" ht="14.4" customHeight="1" x14ac:dyDescent="0.3">
      <c r="A755" s="756">
        <v>50</v>
      </c>
      <c r="B755" s="757" t="s">
        <v>1862</v>
      </c>
      <c r="C755" s="757" t="s">
        <v>1867</v>
      </c>
      <c r="D755" s="840" t="s">
        <v>3055</v>
      </c>
      <c r="E755" s="841" t="s">
        <v>1880</v>
      </c>
      <c r="F755" s="757" t="s">
        <v>1863</v>
      </c>
      <c r="G755" s="757" t="s">
        <v>2557</v>
      </c>
      <c r="H755" s="757" t="s">
        <v>566</v>
      </c>
      <c r="I755" s="757" t="s">
        <v>2558</v>
      </c>
      <c r="J755" s="757" t="s">
        <v>1345</v>
      </c>
      <c r="K755" s="757" t="s">
        <v>2559</v>
      </c>
      <c r="L755" s="758">
        <v>173.31</v>
      </c>
      <c r="M755" s="758">
        <v>346.62</v>
      </c>
      <c r="N755" s="757">
        <v>2</v>
      </c>
      <c r="O755" s="842">
        <v>0.5</v>
      </c>
      <c r="P755" s="758"/>
      <c r="Q755" s="775">
        <v>0</v>
      </c>
      <c r="R755" s="757"/>
      <c r="S755" s="775">
        <v>0</v>
      </c>
      <c r="T755" s="842"/>
      <c r="U755" s="798">
        <v>0</v>
      </c>
    </row>
    <row r="756" spans="1:21" ht="14.4" customHeight="1" x14ac:dyDescent="0.3">
      <c r="A756" s="756">
        <v>50</v>
      </c>
      <c r="B756" s="757" t="s">
        <v>1862</v>
      </c>
      <c r="C756" s="757" t="s">
        <v>1867</v>
      </c>
      <c r="D756" s="840" t="s">
        <v>3055</v>
      </c>
      <c r="E756" s="841" t="s">
        <v>1880</v>
      </c>
      <c r="F756" s="757" t="s">
        <v>1863</v>
      </c>
      <c r="G756" s="757" t="s">
        <v>2557</v>
      </c>
      <c r="H756" s="757" t="s">
        <v>566</v>
      </c>
      <c r="I756" s="757" t="s">
        <v>2847</v>
      </c>
      <c r="J756" s="757" t="s">
        <v>2848</v>
      </c>
      <c r="K756" s="757" t="s">
        <v>2849</v>
      </c>
      <c r="L756" s="758">
        <v>34.659999999999997</v>
      </c>
      <c r="M756" s="758">
        <v>346.59999999999997</v>
      </c>
      <c r="N756" s="757">
        <v>10</v>
      </c>
      <c r="O756" s="842">
        <v>0.5</v>
      </c>
      <c r="P756" s="758">
        <v>346.59999999999997</v>
      </c>
      <c r="Q756" s="775">
        <v>1</v>
      </c>
      <c r="R756" s="757">
        <v>10</v>
      </c>
      <c r="S756" s="775">
        <v>1</v>
      </c>
      <c r="T756" s="842">
        <v>0.5</v>
      </c>
      <c r="U756" s="798">
        <v>1</v>
      </c>
    </row>
    <row r="757" spans="1:21" ht="14.4" customHeight="1" x14ac:dyDescent="0.3">
      <c r="A757" s="756">
        <v>50</v>
      </c>
      <c r="B757" s="757" t="s">
        <v>1862</v>
      </c>
      <c r="C757" s="757" t="s">
        <v>1867</v>
      </c>
      <c r="D757" s="840" t="s">
        <v>3055</v>
      </c>
      <c r="E757" s="841" t="s">
        <v>1880</v>
      </c>
      <c r="F757" s="757" t="s">
        <v>1863</v>
      </c>
      <c r="G757" s="757" t="s">
        <v>1993</v>
      </c>
      <c r="H757" s="757" t="s">
        <v>595</v>
      </c>
      <c r="I757" s="757" t="s">
        <v>1994</v>
      </c>
      <c r="J757" s="757" t="s">
        <v>939</v>
      </c>
      <c r="K757" s="757" t="s">
        <v>1588</v>
      </c>
      <c r="L757" s="758">
        <v>48.27</v>
      </c>
      <c r="M757" s="758">
        <v>48.27</v>
      </c>
      <c r="N757" s="757">
        <v>1</v>
      </c>
      <c r="O757" s="842">
        <v>1</v>
      </c>
      <c r="P757" s="758"/>
      <c r="Q757" s="775">
        <v>0</v>
      </c>
      <c r="R757" s="757"/>
      <c r="S757" s="775">
        <v>0</v>
      </c>
      <c r="T757" s="842"/>
      <c r="U757" s="798">
        <v>0</v>
      </c>
    </row>
    <row r="758" spans="1:21" ht="14.4" customHeight="1" x14ac:dyDescent="0.3">
      <c r="A758" s="756">
        <v>50</v>
      </c>
      <c r="B758" s="757" t="s">
        <v>1862</v>
      </c>
      <c r="C758" s="757" t="s">
        <v>1867</v>
      </c>
      <c r="D758" s="840" t="s">
        <v>3055</v>
      </c>
      <c r="E758" s="841" t="s">
        <v>1880</v>
      </c>
      <c r="F758" s="757" t="s">
        <v>1863</v>
      </c>
      <c r="G758" s="757" t="s">
        <v>1993</v>
      </c>
      <c r="H758" s="757" t="s">
        <v>595</v>
      </c>
      <c r="I758" s="757" t="s">
        <v>1601</v>
      </c>
      <c r="J758" s="757" t="s">
        <v>939</v>
      </c>
      <c r="K758" s="757" t="s">
        <v>1602</v>
      </c>
      <c r="L758" s="758">
        <v>144.81</v>
      </c>
      <c r="M758" s="758">
        <v>289.62</v>
      </c>
      <c r="N758" s="757">
        <v>2</v>
      </c>
      <c r="O758" s="842">
        <v>1</v>
      </c>
      <c r="P758" s="758">
        <v>144.81</v>
      </c>
      <c r="Q758" s="775">
        <v>0.5</v>
      </c>
      <c r="R758" s="757">
        <v>1</v>
      </c>
      <c r="S758" s="775">
        <v>0.5</v>
      </c>
      <c r="T758" s="842">
        <v>0.5</v>
      </c>
      <c r="U758" s="798">
        <v>0.5</v>
      </c>
    </row>
    <row r="759" spans="1:21" ht="14.4" customHeight="1" x14ac:dyDescent="0.3">
      <c r="A759" s="756">
        <v>50</v>
      </c>
      <c r="B759" s="757" t="s">
        <v>1862</v>
      </c>
      <c r="C759" s="757" t="s">
        <v>1867</v>
      </c>
      <c r="D759" s="840" t="s">
        <v>3055</v>
      </c>
      <c r="E759" s="841" t="s">
        <v>1880</v>
      </c>
      <c r="F759" s="757" t="s">
        <v>1863</v>
      </c>
      <c r="G759" s="757" t="s">
        <v>1993</v>
      </c>
      <c r="H759" s="757" t="s">
        <v>595</v>
      </c>
      <c r="I759" s="757" t="s">
        <v>2560</v>
      </c>
      <c r="J759" s="757" t="s">
        <v>1996</v>
      </c>
      <c r="K759" s="757" t="s">
        <v>2022</v>
      </c>
      <c r="L759" s="758">
        <v>289.62</v>
      </c>
      <c r="M759" s="758">
        <v>289.62</v>
      </c>
      <c r="N759" s="757">
        <v>1</v>
      </c>
      <c r="O759" s="842">
        <v>0.5</v>
      </c>
      <c r="P759" s="758">
        <v>289.62</v>
      </c>
      <c r="Q759" s="775">
        <v>1</v>
      </c>
      <c r="R759" s="757">
        <v>1</v>
      </c>
      <c r="S759" s="775">
        <v>1</v>
      </c>
      <c r="T759" s="842">
        <v>0.5</v>
      </c>
      <c r="U759" s="798">
        <v>1</v>
      </c>
    </row>
    <row r="760" spans="1:21" ht="14.4" customHeight="1" x14ac:dyDescent="0.3">
      <c r="A760" s="756">
        <v>50</v>
      </c>
      <c r="B760" s="757" t="s">
        <v>1862</v>
      </c>
      <c r="C760" s="757" t="s">
        <v>1867</v>
      </c>
      <c r="D760" s="840" t="s">
        <v>3055</v>
      </c>
      <c r="E760" s="841" t="s">
        <v>1880</v>
      </c>
      <c r="F760" s="757" t="s">
        <v>1863</v>
      </c>
      <c r="G760" s="757" t="s">
        <v>2215</v>
      </c>
      <c r="H760" s="757" t="s">
        <v>595</v>
      </c>
      <c r="I760" s="757" t="s">
        <v>2850</v>
      </c>
      <c r="J760" s="757" t="s">
        <v>1618</v>
      </c>
      <c r="K760" s="757" t="s">
        <v>2851</v>
      </c>
      <c r="L760" s="758">
        <v>614.48</v>
      </c>
      <c r="M760" s="758">
        <v>1843.44</v>
      </c>
      <c r="N760" s="757">
        <v>3</v>
      </c>
      <c r="O760" s="842">
        <v>2</v>
      </c>
      <c r="P760" s="758">
        <v>614.48</v>
      </c>
      <c r="Q760" s="775">
        <v>0.33333333333333331</v>
      </c>
      <c r="R760" s="757">
        <v>1</v>
      </c>
      <c r="S760" s="775">
        <v>0.33333333333333331</v>
      </c>
      <c r="T760" s="842">
        <v>0.5</v>
      </c>
      <c r="U760" s="798">
        <v>0.25</v>
      </c>
    </row>
    <row r="761" spans="1:21" ht="14.4" customHeight="1" x14ac:dyDescent="0.3">
      <c r="A761" s="756">
        <v>50</v>
      </c>
      <c r="B761" s="757" t="s">
        <v>1862</v>
      </c>
      <c r="C761" s="757" t="s">
        <v>1867</v>
      </c>
      <c r="D761" s="840" t="s">
        <v>3055</v>
      </c>
      <c r="E761" s="841" t="s">
        <v>1880</v>
      </c>
      <c r="F761" s="757" t="s">
        <v>1863</v>
      </c>
      <c r="G761" s="757" t="s">
        <v>2215</v>
      </c>
      <c r="H761" s="757" t="s">
        <v>595</v>
      </c>
      <c r="I761" s="757" t="s">
        <v>2852</v>
      </c>
      <c r="J761" s="757" t="s">
        <v>1618</v>
      </c>
      <c r="K761" s="757" t="s">
        <v>2853</v>
      </c>
      <c r="L761" s="758">
        <v>819.07</v>
      </c>
      <c r="M761" s="758">
        <v>2457.21</v>
      </c>
      <c r="N761" s="757">
        <v>3</v>
      </c>
      <c r="O761" s="842">
        <v>1.5</v>
      </c>
      <c r="P761" s="758">
        <v>1638.14</v>
      </c>
      <c r="Q761" s="775">
        <v>0.66666666666666674</v>
      </c>
      <c r="R761" s="757">
        <v>2</v>
      </c>
      <c r="S761" s="775">
        <v>0.66666666666666663</v>
      </c>
      <c r="T761" s="842">
        <v>1</v>
      </c>
      <c r="U761" s="798">
        <v>0.66666666666666663</v>
      </c>
    </row>
    <row r="762" spans="1:21" ht="14.4" customHeight="1" x14ac:dyDescent="0.3">
      <c r="A762" s="756">
        <v>50</v>
      </c>
      <c r="B762" s="757" t="s">
        <v>1862</v>
      </c>
      <c r="C762" s="757" t="s">
        <v>1867</v>
      </c>
      <c r="D762" s="840" t="s">
        <v>3055</v>
      </c>
      <c r="E762" s="841" t="s">
        <v>1880</v>
      </c>
      <c r="F762" s="757" t="s">
        <v>1863</v>
      </c>
      <c r="G762" s="757" t="s">
        <v>2215</v>
      </c>
      <c r="H762" s="757" t="s">
        <v>595</v>
      </c>
      <c r="I762" s="757" t="s">
        <v>2854</v>
      </c>
      <c r="J762" s="757" t="s">
        <v>1618</v>
      </c>
      <c r="K762" s="757" t="s">
        <v>2855</v>
      </c>
      <c r="L762" s="758">
        <v>742.17</v>
      </c>
      <c r="M762" s="758">
        <v>1484.34</v>
      </c>
      <c r="N762" s="757">
        <v>2</v>
      </c>
      <c r="O762" s="842">
        <v>1</v>
      </c>
      <c r="P762" s="758">
        <v>742.17</v>
      </c>
      <c r="Q762" s="775">
        <v>0.5</v>
      </c>
      <c r="R762" s="757">
        <v>1</v>
      </c>
      <c r="S762" s="775">
        <v>0.5</v>
      </c>
      <c r="T762" s="842">
        <v>0.5</v>
      </c>
      <c r="U762" s="798">
        <v>0.5</v>
      </c>
    </row>
    <row r="763" spans="1:21" ht="14.4" customHeight="1" x14ac:dyDescent="0.3">
      <c r="A763" s="756">
        <v>50</v>
      </c>
      <c r="B763" s="757" t="s">
        <v>1862</v>
      </c>
      <c r="C763" s="757" t="s">
        <v>1867</v>
      </c>
      <c r="D763" s="840" t="s">
        <v>3055</v>
      </c>
      <c r="E763" s="841" t="s">
        <v>1880</v>
      </c>
      <c r="F763" s="757" t="s">
        <v>1863</v>
      </c>
      <c r="G763" s="757" t="s">
        <v>1914</v>
      </c>
      <c r="H763" s="757" t="s">
        <v>595</v>
      </c>
      <c r="I763" s="757" t="s">
        <v>1613</v>
      </c>
      <c r="J763" s="757" t="s">
        <v>1614</v>
      </c>
      <c r="K763" s="757" t="s">
        <v>1615</v>
      </c>
      <c r="L763" s="758">
        <v>262.23</v>
      </c>
      <c r="M763" s="758">
        <v>262.23</v>
      </c>
      <c r="N763" s="757">
        <v>1</v>
      </c>
      <c r="O763" s="842">
        <v>0.5</v>
      </c>
      <c r="P763" s="758"/>
      <c r="Q763" s="775">
        <v>0</v>
      </c>
      <c r="R763" s="757"/>
      <c r="S763" s="775">
        <v>0</v>
      </c>
      <c r="T763" s="842"/>
      <c r="U763" s="798">
        <v>0</v>
      </c>
    </row>
    <row r="764" spans="1:21" ht="14.4" customHeight="1" x14ac:dyDescent="0.3">
      <c r="A764" s="756">
        <v>50</v>
      </c>
      <c r="B764" s="757" t="s">
        <v>1862</v>
      </c>
      <c r="C764" s="757" t="s">
        <v>1867</v>
      </c>
      <c r="D764" s="840" t="s">
        <v>3055</v>
      </c>
      <c r="E764" s="841" t="s">
        <v>1880</v>
      </c>
      <c r="F764" s="757" t="s">
        <v>1863</v>
      </c>
      <c r="G764" s="757" t="s">
        <v>1914</v>
      </c>
      <c r="H764" s="757" t="s">
        <v>595</v>
      </c>
      <c r="I764" s="757" t="s">
        <v>2646</v>
      </c>
      <c r="J764" s="757" t="s">
        <v>1614</v>
      </c>
      <c r="K764" s="757" t="s">
        <v>2647</v>
      </c>
      <c r="L764" s="758">
        <v>437.23</v>
      </c>
      <c r="M764" s="758">
        <v>874.46</v>
      </c>
      <c r="N764" s="757">
        <v>2</v>
      </c>
      <c r="O764" s="842">
        <v>1</v>
      </c>
      <c r="P764" s="758">
        <v>437.23</v>
      </c>
      <c r="Q764" s="775">
        <v>0.5</v>
      </c>
      <c r="R764" s="757">
        <v>1</v>
      </c>
      <c r="S764" s="775">
        <v>0.5</v>
      </c>
      <c r="T764" s="842">
        <v>0.5</v>
      </c>
      <c r="U764" s="798">
        <v>0.5</v>
      </c>
    </row>
    <row r="765" spans="1:21" ht="14.4" customHeight="1" x14ac:dyDescent="0.3">
      <c r="A765" s="756">
        <v>50</v>
      </c>
      <c r="B765" s="757" t="s">
        <v>1862</v>
      </c>
      <c r="C765" s="757" t="s">
        <v>1867</v>
      </c>
      <c r="D765" s="840" t="s">
        <v>3055</v>
      </c>
      <c r="E765" s="841" t="s">
        <v>1880</v>
      </c>
      <c r="F765" s="757" t="s">
        <v>1863</v>
      </c>
      <c r="G765" s="757" t="s">
        <v>2856</v>
      </c>
      <c r="H765" s="757" t="s">
        <v>566</v>
      </c>
      <c r="I765" s="757" t="s">
        <v>2857</v>
      </c>
      <c r="J765" s="757" t="s">
        <v>2858</v>
      </c>
      <c r="K765" s="757" t="s">
        <v>2859</v>
      </c>
      <c r="L765" s="758">
        <v>256.67</v>
      </c>
      <c r="M765" s="758">
        <v>256.67</v>
      </c>
      <c r="N765" s="757">
        <v>1</v>
      </c>
      <c r="O765" s="842">
        <v>1</v>
      </c>
      <c r="P765" s="758">
        <v>256.67</v>
      </c>
      <c r="Q765" s="775">
        <v>1</v>
      </c>
      <c r="R765" s="757">
        <v>1</v>
      </c>
      <c r="S765" s="775">
        <v>1</v>
      </c>
      <c r="T765" s="842">
        <v>1</v>
      </c>
      <c r="U765" s="798">
        <v>1</v>
      </c>
    </row>
    <row r="766" spans="1:21" ht="14.4" customHeight="1" x14ac:dyDescent="0.3">
      <c r="A766" s="756">
        <v>50</v>
      </c>
      <c r="B766" s="757" t="s">
        <v>1862</v>
      </c>
      <c r="C766" s="757" t="s">
        <v>1867</v>
      </c>
      <c r="D766" s="840" t="s">
        <v>3055</v>
      </c>
      <c r="E766" s="841" t="s">
        <v>1880</v>
      </c>
      <c r="F766" s="757" t="s">
        <v>1863</v>
      </c>
      <c r="G766" s="757" t="s">
        <v>2860</v>
      </c>
      <c r="H766" s="757" t="s">
        <v>566</v>
      </c>
      <c r="I766" s="757" t="s">
        <v>2861</v>
      </c>
      <c r="J766" s="757" t="s">
        <v>2862</v>
      </c>
      <c r="K766" s="757" t="s">
        <v>2863</v>
      </c>
      <c r="L766" s="758">
        <v>79.099999999999994</v>
      </c>
      <c r="M766" s="758">
        <v>158.19999999999999</v>
      </c>
      <c r="N766" s="757">
        <v>2</v>
      </c>
      <c r="O766" s="842">
        <v>1</v>
      </c>
      <c r="P766" s="758"/>
      <c r="Q766" s="775">
        <v>0</v>
      </c>
      <c r="R766" s="757"/>
      <c r="S766" s="775">
        <v>0</v>
      </c>
      <c r="T766" s="842"/>
      <c r="U766" s="798">
        <v>0</v>
      </c>
    </row>
    <row r="767" spans="1:21" ht="14.4" customHeight="1" x14ac:dyDescent="0.3">
      <c r="A767" s="756">
        <v>50</v>
      </c>
      <c r="B767" s="757" t="s">
        <v>1862</v>
      </c>
      <c r="C767" s="757" t="s">
        <v>1867</v>
      </c>
      <c r="D767" s="840" t="s">
        <v>3055</v>
      </c>
      <c r="E767" s="841" t="s">
        <v>1880</v>
      </c>
      <c r="F767" s="757" t="s">
        <v>1863</v>
      </c>
      <c r="G767" s="757" t="s">
        <v>2221</v>
      </c>
      <c r="H767" s="757" t="s">
        <v>566</v>
      </c>
      <c r="I767" s="757" t="s">
        <v>2864</v>
      </c>
      <c r="J767" s="757" t="s">
        <v>2865</v>
      </c>
      <c r="K767" s="757" t="s">
        <v>2866</v>
      </c>
      <c r="L767" s="758">
        <v>21.92</v>
      </c>
      <c r="M767" s="758">
        <v>21.92</v>
      </c>
      <c r="N767" s="757">
        <v>1</v>
      </c>
      <c r="O767" s="842">
        <v>0.5</v>
      </c>
      <c r="P767" s="758"/>
      <c r="Q767" s="775">
        <v>0</v>
      </c>
      <c r="R767" s="757"/>
      <c r="S767" s="775">
        <v>0</v>
      </c>
      <c r="T767" s="842"/>
      <c r="U767" s="798">
        <v>0</v>
      </c>
    </row>
    <row r="768" spans="1:21" ht="14.4" customHeight="1" x14ac:dyDescent="0.3">
      <c r="A768" s="756">
        <v>50</v>
      </c>
      <c r="B768" s="757" t="s">
        <v>1862</v>
      </c>
      <c r="C768" s="757" t="s">
        <v>1867</v>
      </c>
      <c r="D768" s="840" t="s">
        <v>3055</v>
      </c>
      <c r="E768" s="841" t="s">
        <v>1880</v>
      </c>
      <c r="F768" s="757" t="s">
        <v>1863</v>
      </c>
      <c r="G768" s="757" t="s">
        <v>2221</v>
      </c>
      <c r="H768" s="757" t="s">
        <v>566</v>
      </c>
      <c r="I768" s="757" t="s">
        <v>2222</v>
      </c>
      <c r="J768" s="757" t="s">
        <v>2223</v>
      </c>
      <c r="K768" s="757" t="s">
        <v>2224</v>
      </c>
      <c r="L768" s="758">
        <v>87.67</v>
      </c>
      <c r="M768" s="758">
        <v>87.67</v>
      </c>
      <c r="N768" s="757">
        <v>1</v>
      </c>
      <c r="O768" s="842">
        <v>1</v>
      </c>
      <c r="P768" s="758"/>
      <c r="Q768" s="775">
        <v>0</v>
      </c>
      <c r="R768" s="757"/>
      <c r="S768" s="775">
        <v>0</v>
      </c>
      <c r="T768" s="842"/>
      <c r="U768" s="798">
        <v>0</v>
      </c>
    </row>
    <row r="769" spans="1:21" ht="14.4" customHeight="1" x14ac:dyDescent="0.3">
      <c r="A769" s="756">
        <v>50</v>
      </c>
      <c r="B769" s="757" t="s">
        <v>1862</v>
      </c>
      <c r="C769" s="757" t="s">
        <v>1867</v>
      </c>
      <c r="D769" s="840" t="s">
        <v>3055</v>
      </c>
      <c r="E769" s="841" t="s">
        <v>1880</v>
      </c>
      <c r="F769" s="757" t="s">
        <v>1863</v>
      </c>
      <c r="G769" s="757" t="s">
        <v>2041</v>
      </c>
      <c r="H769" s="757" t="s">
        <v>566</v>
      </c>
      <c r="I769" s="757" t="s">
        <v>2867</v>
      </c>
      <c r="J769" s="757" t="s">
        <v>2043</v>
      </c>
      <c r="K769" s="757" t="s">
        <v>2868</v>
      </c>
      <c r="L769" s="758">
        <v>115.27</v>
      </c>
      <c r="M769" s="758">
        <v>2766.48</v>
      </c>
      <c r="N769" s="757">
        <v>24</v>
      </c>
      <c r="O769" s="842">
        <v>9</v>
      </c>
      <c r="P769" s="758">
        <v>691.62</v>
      </c>
      <c r="Q769" s="775">
        <v>0.25</v>
      </c>
      <c r="R769" s="757">
        <v>6</v>
      </c>
      <c r="S769" s="775">
        <v>0.25</v>
      </c>
      <c r="T769" s="842">
        <v>3</v>
      </c>
      <c r="U769" s="798">
        <v>0.33333333333333331</v>
      </c>
    </row>
    <row r="770" spans="1:21" ht="14.4" customHeight="1" x14ac:dyDescent="0.3">
      <c r="A770" s="756">
        <v>50</v>
      </c>
      <c r="B770" s="757" t="s">
        <v>1862</v>
      </c>
      <c r="C770" s="757" t="s">
        <v>1867</v>
      </c>
      <c r="D770" s="840" t="s">
        <v>3055</v>
      </c>
      <c r="E770" s="841" t="s">
        <v>1880</v>
      </c>
      <c r="F770" s="757" t="s">
        <v>1863</v>
      </c>
      <c r="G770" s="757" t="s">
        <v>2041</v>
      </c>
      <c r="H770" s="757" t="s">
        <v>566</v>
      </c>
      <c r="I770" s="757" t="s">
        <v>2867</v>
      </c>
      <c r="J770" s="757" t="s">
        <v>2043</v>
      </c>
      <c r="K770" s="757" t="s">
        <v>2868</v>
      </c>
      <c r="L770" s="758">
        <v>64.5</v>
      </c>
      <c r="M770" s="758">
        <v>129</v>
      </c>
      <c r="N770" s="757">
        <v>2</v>
      </c>
      <c r="O770" s="842">
        <v>1</v>
      </c>
      <c r="P770" s="758">
        <v>129</v>
      </c>
      <c r="Q770" s="775">
        <v>1</v>
      </c>
      <c r="R770" s="757">
        <v>2</v>
      </c>
      <c r="S770" s="775">
        <v>1</v>
      </c>
      <c r="T770" s="842">
        <v>1</v>
      </c>
      <c r="U770" s="798">
        <v>1</v>
      </c>
    </row>
    <row r="771" spans="1:21" ht="14.4" customHeight="1" x14ac:dyDescent="0.3">
      <c r="A771" s="756">
        <v>50</v>
      </c>
      <c r="B771" s="757" t="s">
        <v>1862</v>
      </c>
      <c r="C771" s="757" t="s">
        <v>1867</v>
      </c>
      <c r="D771" s="840" t="s">
        <v>3055</v>
      </c>
      <c r="E771" s="841" t="s">
        <v>1880</v>
      </c>
      <c r="F771" s="757" t="s">
        <v>1863</v>
      </c>
      <c r="G771" s="757" t="s">
        <v>1917</v>
      </c>
      <c r="H771" s="757" t="s">
        <v>595</v>
      </c>
      <c r="I771" s="757" t="s">
        <v>1604</v>
      </c>
      <c r="J771" s="757" t="s">
        <v>1605</v>
      </c>
      <c r="K771" s="757" t="s">
        <v>1597</v>
      </c>
      <c r="L771" s="758">
        <v>96.53</v>
      </c>
      <c r="M771" s="758">
        <v>579.18000000000006</v>
      </c>
      <c r="N771" s="757">
        <v>6</v>
      </c>
      <c r="O771" s="842">
        <v>1</v>
      </c>
      <c r="P771" s="758"/>
      <c r="Q771" s="775">
        <v>0</v>
      </c>
      <c r="R771" s="757"/>
      <c r="S771" s="775">
        <v>0</v>
      </c>
      <c r="T771" s="842"/>
      <c r="U771" s="798">
        <v>0</v>
      </c>
    </row>
    <row r="772" spans="1:21" ht="14.4" customHeight="1" x14ac:dyDescent="0.3">
      <c r="A772" s="756">
        <v>50</v>
      </c>
      <c r="B772" s="757" t="s">
        <v>1862</v>
      </c>
      <c r="C772" s="757" t="s">
        <v>1867</v>
      </c>
      <c r="D772" s="840" t="s">
        <v>3055</v>
      </c>
      <c r="E772" s="841" t="s">
        <v>1880</v>
      </c>
      <c r="F772" s="757" t="s">
        <v>1863</v>
      </c>
      <c r="G772" s="757" t="s">
        <v>1917</v>
      </c>
      <c r="H772" s="757" t="s">
        <v>595</v>
      </c>
      <c r="I772" s="757" t="s">
        <v>1606</v>
      </c>
      <c r="J772" s="757" t="s">
        <v>1605</v>
      </c>
      <c r="K772" s="757" t="s">
        <v>1607</v>
      </c>
      <c r="L772" s="758">
        <v>10.41</v>
      </c>
      <c r="M772" s="758">
        <v>52.05</v>
      </c>
      <c r="N772" s="757">
        <v>5</v>
      </c>
      <c r="O772" s="842">
        <v>0.5</v>
      </c>
      <c r="P772" s="758">
        <v>52.05</v>
      </c>
      <c r="Q772" s="775">
        <v>1</v>
      </c>
      <c r="R772" s="757">
        <v>5</v>
      </c>
      <c r="S772" s="775">
        <v>1</v>
      </c>
      <c r="T772" s="842">
        <v>0.5</v>
      </c>
      <c r="U772" s="798">
        <v>1</v>
      </c>
    </row>
    <row r="773" spans="1:21" ht="14.4" customHeight="1" x14ac:dyDescent="0.3">
      <c r="A773" s="756">
        <v>50</v>
      </c>
      <c r="B773" s="757" t="s">
        <v>1862</v>
      </c>
      <c r="C773" s="757" t="s">
        <v>1867</v>
      </c>
      <c r="D773" s="840" t="s">
        <v>3055</v>
      </c>
      <c r="E773" s="841" t="s">
        <v>1880</v>
      </c>
      <c r="F773" s="757" t="s">
        <v>1863</v>
      </c>
      <c r="G773" s="757" t="s">
        <v>1917</v>
      </c>
      <c r="H773" s="757" t="s">
        <v>566</v>
      </c>
      <c r="I773" s="757" t="s">
        <v>2869</v>
      </c>
      <c r="J773" s="757" t="s">
        <v>1605</v>
      </c>
      <c r="K773" s="757" t="s">
        <v>1551</v>
      </c>
      <c r="L773" s="758">
        <v>160.88999999999999</v>
      </c>
      <c r="M773" s="758">
        <v>804.44999999999993</v>
      </c>
      <c r="N773" s="757">
        <v>5</v>
      </c>
      <c r="O773" s="842">
        <v>2</v>
      </c>
      <c r="P773" s="758">
        <v>482.66999999999996</v>
      </c>
      <c r="Q773" s="775">
        <v>0.6</v>
      </c>
      <c r="R773" s="757">
        <v>3</v>
      </c>
      <c r="S773" s="775">
        <v>0.6</v>
      </c>
      <c r="T773" s="842">
        <v>1</v>
      </c>
      <c r="U773" s="798">
        <v>0.5</v>
      </c>
    </row>
    <row r="774" spans="1:21" ht="14.4" customHeight="1" x14ac:dyDescent="0.3">
      <c r="A774" s="756">
        <v>50</v>
      </c>
      <c r="B774" s="757" t="s">
        <v>1862</v>
      </c>
      <c r="C774" s="757" t="s">
        <v>1867</v>
      </c>
      <c r="D774" s="840" t="s">
        <v>3055</v>
      </c>
      <c r="E774" s="841" t="s">
        <v>1880</v>
      </c>
      <c r="F774" s="757" t="s">
        <v>1863</v>
      </c>
      <c r="G774" s="757" t="s">
        <v>1917</v>
      </c>
      <c r="H774" s="757" t="s">
        <v>566</v>
      </c>
      <c r="I774" s="757" t="s">
        <v>2870</v>
      </c>
      <c r="J774" s="757" t="s">
        <v>2871</v>
      </c>
      <c r="K774" s="757" t="s">
        <v>2872</v>
      </c>
      <c r="L774" s="758">
        <v>289.62</v>
      </c>
      <c r="M774" s="758">
        <v>289.62</v>
      </c>
      <c r="N774" s="757">
        <v>1</v>
      </c>
      <c r="O774" s="842">
        <v>0.5</v>
      </c>
      <c r="P774" s="758"/>
      <c r="Q774" s="775">
        <v>0</v>
      </c>
      <c r="R774" s="757"/>
      <c r="S774" s="775">
        <v>0</v>
      </c>
      <c r="T774" s="842"/>
      <c r="U774" s="798">
        <v>0</v>
      </c>
    </row>
    <row r="775" spans="1:21" ht="14.4" customHeight="1" x14ac:dyDescent="0.3">
      <c r="A775" s="756">
        <v>50</v>
      </c>
      <c r="B775" s="757" t="s">
        <v>1862</v>
      </c>
      <c r="C775" s="757" t="s">
        <v>1867</v>
      </c>
      <c r="D775" s="840" t="s">
        <v>3055</v>
      </c>
      <c r="E775" s="841" t="s">
        <v>1880</v>
      </c>
      <c r="F775" s="757" t="s">
        <v>1863</v>
      </c>
      <c r="G775" s="757" t="s">
        <v>1999</v>
      </c>
      <c r="H775" s="757" t="s">
        <v>566</v>
      </c>
      <c r="I775" s="757" t="s">
        <v>2000</v>
      </c>
      <c r="J775" s="757" t="s">
        <v>2001</v>
      </c>
      <c r="K775" s="757" t="s">
        <v>2002</v>
      </c>
      <c r="L775" s="758">
        <v>1762.05</v>
      </c>
      <c r="M775" s="758">
        <v>3524.1</v>
      </c>
      <c r="N775" s="757">
        <v>2</v>
      </c>
      <c r="O775" s="842">
        <v>1</v>
      </c>
      <c r="P775" s="758">
        <v>3524.1</v>
      </c>
      <c r="Q775" s="775">
        <v>1</v>
      </c>
      <c r="R775" s="757">
        <v>2</v>
      </c>
      <c r="S775" s="775">
        <v>1</v>
      </c>
      <c r="T775" s="842">
        <v>1</v>
      </c>
      <c r="U775" s="798">
        <v>1</v>
      </c>
    </row>
    <row r="776" spans="1:21" ht="14.4" customHeight="1" x14ac:dyDescent="0.3">
      <c r="A776" s="756">
        <v>50</v>
      </c>
      <c r="B776" s="757" t="s">
        <v>1862</v>
      </c>
      <c r="C776" s="757" t="s">
        <v>1867</v>
      </c>
      <c r="D776" s="840" t="s">
        <v>3055</v>
      </c>
      <c r="E776" s="841" t="s">
        <v>1880</v>
      </c>
      <c r="F776" s="757" t="s">
        <v>1863</v>
      </c>
      <c r="G776" s="757" t="s">
        <v>1999</v>
      </c>
      <c r="H776" s="757" t="s">
        <v>566</v>
      </c>
      <c r="I776" s="757" t="s">
        <v>2569</v>
      </c>
      <c r="J776" s="757" t="s">
        <v>2001</v>
      </c>
      <c r="K776" s="757" t="s">
        <v>2570</v>
      </c>
      <c r="L776" s="758">
        <v>6167.15</v>
      </c>
      <c r="M776" s="758">
        <v>6167.15</v>
      </c>
      <c r="N776" s="757">
        <v>1</v>
      </c>
      <c r="O776" s="842">
        <v>1</v>
      </c>
      <c r="P776" s="758">
        <v>6167.15</v>
      </c>
      <c r="Q776" s="775">
        <v>1</v>
      </c>
      <c r="R776" s="757">
        <v>1</v>
      </c>
      <c r="S776" s="775">
        <v>1</v>
      </c>
      <c r="T776" s="842">
        <v>1</v>
      </c>
      <c r="U776" s="798">
        <v>1</v>
      </c>
    </row>
    <row r="777" spans="1:21" ht="14.4" customHeight="1" x14ac:dyDescent="0.3">
      <c r="A777" s="756">
        <v>50</v>
      </c>
      <c r="B777" s="757" t="s">
        <v>1862</v>
      </c>
      <c r="C777" s="757" t="s">
        <v>1867</v>
      </c>
      <c r="D777" s="840" t="s">
        <v>3055</v>
      </c>
      <c r="E777" s="841" t="s">
        <v>1880</v>
      </c>
      <c r="F777" s="757" t="s">
        <v>1863</v>
      </c>
      <c r="G777" s="757" t="s">
        <v>2236</v>
      </c>
      <c r="H777" s="757" t="s">
        <v>595</v>
      </c>
      <c r="I777" s="757" t="s">
        <v>2873</v>
      </c>
      <c r="J777" s="757" t="s">
        <v>2238</v>
      </c>
      <c r="K777" s="757" t="s">
        <v>2022</v>
      </c>
      <c r="L777" s="758">
        <v>353.18</v>
      </c>
      <c r="M777" s="758">
        <v>706.36</v>
      </c>
      <c r="N777" s="757">
        <v>2</v>
      </c>
      <c r="O777" s="842">
        <v>1</v>
      </c>
      <c r="P777" s="758"/>
      <c r="Q777" s="775">
        <v>0</v>
      </c>
      <c r="R777" s="757"/>
      <c r="S777" s="775">
        <v>0</v>
      </c>
      <c r="T777" s="842"/>
      <c r="U777" s="798">
        <v>0</v>
      </c>
    </row>
    <row r="778" spans="1:21" ht="14.4" customHeight="1" x14ac:dyDescent="0.3">
      <c r="A778" s="756">
        <v>50</v>
      </c>
      <c r="B778" s="757" t="s">
        <v>1862</v>
      </c>
      <c r="C778" s="757" t="s">
        <v>1867</v>
      </c>
      <c r="D778" s="840" t="s">
        <v>3055</v>
      </c>
      <c r="E778" s="841" t="s">
        <v>1880</v>
      </c>
      <c r="F778" s="757" t="s">
        <v>1863</v>
      </c>
      <c r="G778" s="757" t="s">
        <v>2236</v>
      </c>
      <c r="H778" s="757" t="s">
        <v>595</v>
      </c>
      <c r="I778" s="757" t="s">
        <v>2239</v>
      </c>
      <c r="J778" s="757" t="s">
        <v>2238</v>
      </c>
      <c r="K778" s="757" t="s">
        <v>2240</v>
      </c>
      <c r="L778" s="758">
        <v>543.36</v>
      </c>
      <c r="M778" s="758">
        <v>1630.08</v>
      </c>
      <c r="N778" s="757">
        <v>3</v>
      </c>
      <c r="O778" s="842">
        <v>1.5</v>
      </c>
      <c r="P778" s="758">
        <v>543.36</v>
      </c>
      <c r="Q778" s="775">
        <v>0.33333333333333337</v>
      </c>
      <c r="R778" s="757">
        <v>1</v>
      </c>
      <c r="S778" s="775">
        <v>0.33333333333333331</v>
      </c>
      <c r="T778" s="842">
        <v>0.5</v>
      </c>
      <c r="U778" s="798">
        <v>0.33333333333333331</v>
      </c>
    </row>
    <row r="779" spans="1:21" ht="14.4" customHeight="1" x14ac:dyDescent="0.3">
      <c r="A779" s="756">
        <v>50</v>
      </c>
      <c r="B779" s="757" t="s">
        <v>1862</v>
      </c>
      <c r="C779" s="757" t="s">
        <v>1867</v>
      </c>
      <c r="D779" s="840" t="s">
        <v>3055</v>
      </c>
      <c r="E779" s="841" t="s">
        <v>1880</v>
      </c>
      <c r="F779" s="757" t="s">
        <v>1863</v>
      </c>
      <c r="G779" s="757" t="s">
        <v>2236</v>
      </c>
      <c r="H779" s="757" t="s">
        <v>595</v>
      </c>
      <c r="I779" s="757" t="s">
        <v>2239</v>
      </c>
      <c r="J779" s="757" t="s">
        <v>2238</v>
      </c>
      <c r="K779" s="757" t="s">
        <v>2240</v>
      </c>
      <c r="L779" s="758">
        <v>430.05</v>
      </c>
      <c r="M779" s="758">
        <v>430.05</v>
      </c>
      <c r="N779" s="757">
        <v>1</v>
      </c>
      <c r="O779" s="842">
        <v>0.5</v>
      </c>
      <c r="P779" s="758"/>
      <c r="Q779" s="775">
        <v>0</v>
      </c>
      <c r="R779" s="757"/>
      <c r="S779" s="775">
        <v>0</v>
      </c>
      <c r="T779" s="842"/>
      <c r="U779" s="798">
        <v>0</v>
      </c>
    </row>
    <row r="780" spans="1:21" ht="14.4" customHeight="1" x14ac:dyDescent="0.3">
      <c r="A780" s="756">
        <v>50</v>
      </c>
      <c r="B780" s="757" t="s">
        <v>1862</v>
      </c>
      <c r="C780" s="757" t="s">
        <v>1867</v>
      </c>
      <c r="D780" s="840" t="s">
        <v>3055</v>
      </c>
      <c r="E780" s="841" t="s">
        <v>1880</v>
      </c>
      <c r="F780" s="757" t="s">
        <v>1863</v>
      </c>
      <c r="G780" s="757" t="s">
        <v>2571</v>
      </c>
      <c r="H780" s="757" t="s">
        <v>595</v>
      </c>
      <c r="I780" s="757" t="s">
        <v>1753</v>
      </c>
      <c r="J780" s="757" t="s">
        <v>1039</v>
      </c>
      <c r="K780" s="757" t="s">
        <v>1754</v>
      </c>
      <c r="L780" s="758">
        <v>63.75</v>
      </c>
      <c r="M780" s="758">
        <v>191.25</v>
      </c>
      <c r="N780" s="757">
        <v>3</v>
      </c>
      <c r="O780" s="842">
        <v>1</v>
      </c>
      <c r="P780" s="758">
        <v>127.5</v>
      </c>
      <c r="Q780" s="775">
        <v>0.66666666666666663</v>
      </c>
      <c r="R780" s="757">
        <v>2</v>
      </c>
      <c r="S780" s="775">
        <v>0.66666666666666663</v>
      </c>
      <c r="T780" s="842">
        <v>0.5</v>
      </c>
      <c r="U780" s="798">
        <v>0.5</v>
      </c>
    </row>
    <row r="781" spans="1:21" ht="14.4" customHeight="1" x14ac:dyDescent="0.3">
      <c r="A781" s="756">
        <v>50</v>
      </c>
      <c r="B781" s="757" t="s">
        <v>1862</v>
      </c>
      <c r="C781" s="757" t="s">
        <v>1867</v>
      </c>
      <c r="D781" s="840" t="s">
        <v>3055</v>
      </c>
      <c r="E781" s="841" t="s">
        <v>1880</v>
      </c>
      <c r="F781" s="757" t="s">
        <v>1863</v>
      </c>
      <c r="G781" s="757" t="s">
        <v>2874</v>
      </c>
      <c r="H781" s="757" t="s">
        <v>595</v>
      </c>
      <c r="I781" s="757" t="s">
        <v>2875</v>
      </c>
      <c r="J781" s="757" t="s">
        <v>2876</v>
      </c>
      <c r="K781" s="757" t="s">
        <v>2877</v>
      </c>
      <c r="L781" s="758">
        <v>122.96</v>
      </c>
      <c r="M781" s="758">
        <v>860.71999999999991</v>
      </c>
      <c r="N781" s="757">
        <v>7</v>
      </c>
      <c r="O781" s="842">
        <v>0.5</v>
      </c>
      <c r="P781" s="758"/>
      <c r="Q781" s="775">
        <v>0</v>
      </c>
      <c r="R781" s="757"/>
      <c r="S781" s="775">
        <v>0</v>
      </c>
      <c r="T781" s="842"/>
      <c r="U781" s="798">
        <v>0</v>
      </c>
    </row>
    <row r="782" spans="1:21" ht="14.4" customHeight="1" x14ac:dyDescent="0.3">
      <c r="A782" s="756">
        <v>50</v>
      </c>
      <c r="B782" s="757" t="s">
        <v>1862</v>
      </c>
      <c r="C782" s="757" t="s">
        <v>1867</v>
      </c>
      <c r="D782" s="840" t="s">
        <v>3055</v>
      </c>
      <c r="E782" s="841" t="s">
        <v>1880</v>
      </c>
      <c r="F782" s="757" t="s">
        <v>1863</v>
      </c>
      <c r="G782" s="757" t="s">
        <v>2683</v>
      </c>
      <c r="H782" s="757" t="s">
        <v>566</v>
      </c>
      <c r="I782" s="757" t="s">
        <v>2878</v>
      </c>
      <c r="J782" s="757" t="s">
        <v>2879</v>
      </c>
      <c r="K782" s="757" t="s">
        <v>2880</v>
      </c>
      <c r="L782" s="758">
        <v>0</v>
      </c>
      <c r="M782" s="758">
        <v>0</v>
      </c>
      <c r="N782" s="757">
        <v>3</v>
      </c>
      <c r="O782" s="842">
        <v>0.5</v>
      </c>
      <c r="P782" s="758"/>
      <c r="Q782" s="775"/>
      <c r="R782" s="757"/>
      <c r="S782" s="775">
        <v>0</v>
      </c>
      <c r="T782" s="842"/>
      <c r="U782" s="798">
        <v>0</v>
      </c>
    </row>
    <row r="783" spans="1:21" ht="14.4" customHeight="1" x14ac:dyDescent="0.3">
      <c r="A783" s="756">
        <v>50</v>
      </c>
      <c r="B783" s="757" t="s">
        <v>1862</v>
      </c>
      <c r="C783" s="757" t="s">
        <v>1867</v>
      </c>
      <c r="D783" s="840" t="s">
        <v>3055</v>
      </c>
      <c r="E783" s="841" t="s">
        <v>1880</v>
      </c>
      <c r="F783" s="757" t="s">
        <v>1863</v>
      </c>
      <c r="G783" s="757" t="s">
        <v>2683</v>
      </c>
      <c r="H783" s="757" t="s">
        <v>566</v>
      </c>
      <c r="I783" s="757" t="s">
        <v>2881</v>
      </c>
      <c r="J783" s="757" t="s">
        <v>2882</v>
      </c>
      <c r="K783" s="757" t="s">
        <v>2883</v>
      </c>
      <c r="L783" s="758">
        <v>0</v>
      </c>
      <c r="M783" s="758">
        <v>0</v>
      </c>
      <c r="N783" s="757">
        <v>13</v>
      </c>
      <c r="O783" s="842">
        <v>6</v>
      </c>
      <c r="P783" s="758"/>
      <c r="Q783" s="775"/>
      <c r="R783" s="757"/>
      <c r="S783" s="775">
        <v>0</v>
      </c>
      <c r="T783" s="842"/>
      <c r="U783" s="798">
        <v>0</v>
      </c>
    </row>
    <row r="784" spans="1:21" ht="14.4" customHeight="1" x14ac:dyDescent="0.3">
      <c r="A784" s="756">
        <v>50</v>
      </c>
      <c r="B784" s="757" t="s">
        <v>1862</v>
      </c>
      <c r="C784" s="757" t="s">
        <v>1867</v>
      </c>
      <c r="D784" s="840" t="s">
        <v>3055</v>
      </c>
      <c r="E784" s="841" t="s">
        <v>1880</v>
      </c>
      <c r="F784" s="757" t="s">
        <v>1863</v>
      </c>
      <c r="G784" s="757" t="s">
        <v>2683</v>
      </c>
      <c r="H784" s="757" t="s">
        <v>566</v>
      </c>
      <c r="I784" s="757" t="s">
        <v>2684</v>
      </c>
      <c r="J784" s="757" t="s">
        <v>2685</v>
      </c>
      <c r="K784" s="757" t="s">
        <v>2686</v>
      </c>
      <c r="L784" s="758">
        <v>0</v>
      </c>
      <c r="M784" s="758">
        <v>0</v>
      </c>
      <c r="N784" s="757">
        <v>2</v>
      </c>
      <c r="O784" s="842">
        <v>2</v>
      </c>
      <c r="P784" s="758">
        <v>0</v>
      </c>
      <c r="Q784" s="775"/>
      <c r="R784" s="757">
        <v>2</v>
      </c>
      <c r="S784" s="775">
        <v>1</v>
      </c>
      <c r="T784" s="842">
        <v>2</v>
      </c>
      <c r="U784" s="798">
        <v>1</v>
      </c>
    </row>
    <row r="785" spans="1:21" ht="14.4" customHeight="1" x14ac:dyDescent="0.3">
      <c r="A785" s="756">
        <v>50</v>
      </c>
      <c r="B785" s="757" t="s">
        <v>1862</v>
      </c>
      <c r="C785" s="757" t="s">
        <v>1867</v>
      </c>
      <c r="D785" s="840" t="s">
        <v>3055</v>
      </c>
      <c r="E785" s="841" t="s">
        <v>1880</v>
      </c>
      <c r="F785" s="757" t="s">
        <v>1863</v>
      </c>
      <c r="G785" s="757" t="s">
        <v>2683</v>
      </c>
      <c r="H785" s="757" t="s">
        <v>566</v>
      </c>
      <c r="I785" s="757" t="s">
        <v>2884</v>
      </c>
      <c r="J785" s="757" t="s">
        <v>2885</v>
      </c>
      <c r="K785" s="757" t="s">
        <v>2880</v>
      </c>
      <c r="L785" s="758">
        <v>0</v>
      </c>
      <c r="M785" s="758">
        <v>0</v>
      </c>
      <c r="N785" s="757">
        <v>8</v>
      </c>
      <c r="O785" s="842">
        <v>4</v>
      </c>
      <c r="P785" s="758">
        <v>0</v>
      </c>
      <c r="Q785" s="775"/>
      <c r="R785" s="757">
        <v>5</v>
      </c>
      <c r="S785" s="775">
        <v>0.625</v>
      </c>
      <c r="T785" s="842">
        <v>3</v>
      </c>
      <c r="U785" s="798">
        <v>0.75</v>
      </c>
    </row>
    <row r="786" spans="1:21" ht="14.4" customHeight="1" x14ac:dyDescent="0.3">
      <c r="A786" s="756">
        <v>50</v>
      </c>
      <c r="B786" s="757" t="s">
        <v>1862</v>
      </c>
      <c r="C786" s="757" t="s">
        <v>1867</v>
      </c>
      <c r="D786" s="840" t="s">
        <v>3055</v>
      </c>
      <c r="E786" s="841" t="s">
        <v>1880</v>
      </c>
      <c r="F786" s="757" t="s">
        <v>1863</v>
      </c>
      <c r="G786" s="757" t="s">
        <v>2245</v>
      </c>
      <c r="H786" s="757" t="s">
        <v>566</v>
      </c>
      <c r="I786" s="757" t="s">
        <v>2886</v>
      </c>
      <c r="J786" s="757" t="s">
        <v>2688</v>
      </c>
      <c r="K786" s="757" t="s">
        <v>2887</v>
      </c>
      <c r="L786" s="758">
        <v>0</v>
      </c>
      <c r="M786" s="758">
        <v>0</v>
      </c>
      <c r="N786" s="757">
        <v>3</v>
      </c>
      <c r="O786" s="842">
        <v>0.5</v>
      </c>
      <c r="P786" s="758"/>
      <c r="Q786" s="775"/>
      <c r="R786" s="757"/>
      <c r="S786" s="775">
        <v>0</v>
      </c>
      <c r="T786" s="842"/>
      <c r="U786" s="798">
        <v>0</v>
      </c>
    </row>
    <row r="787" spans="1:21" ht="14.4" customHeight="1" x14ac:dyDescent="0.3">
      <c r="A787" s="756">
        <v>50</v>
      </c>
      <c r="B787" s="757" t="s">
        <v>1862</v>
      </c>
      <c r="C787" s="757" t="s">
        <v>1867</v>
      </c>
      <c r="D787" s="840" t="s">
        <v>3055</v>
      </c>
      <c r="E787" s="841" t="s">
        <v>1880</v>
      </c>
      <c r="F787" s="757" t="s">
        <v>1863</v>
      </c>
      <c r="G787" s="757" t="s">
        <v>2382</v>
      </c>
      <c r="H787" s="757" t="s">
        <v>595</v>
      </c>
      <c r="I787" s="757" t="s">
        <v>2572</v>
      </c>
      <c r="J787" s="757" t="s">
        <v>2573</v>
      </c>
      <c r="K787" s="757" t="s">
        <v>2574</v>
      </c>
      <c r="L787" s="758">
        <v>98.11</v>
      </c>
      <c r="M787" s="758">
        <v>98.11</v>
      </c>
      <c r="N787" s="757">
        <v>1</v>
      </c>
      <c r="O787" s="842">
        <v>1</v>
      </c>
      <c r="P787" s="758"/>
      <c r="Q787" s="775">
        <v>0</v>
      </c>
      <c r="R787" s="757"/>
      <c r="S787" s="775">
        <v>0</v>
      </c>
      <c r="T787" s="842"/>
      <c r="U787" s="798">
        <v>0</v>
      </c>
    </row>
    <row r="788" spans="1:21" ht="14.4" customHeight="1" x14ac:dyDescent="0.3">
      <c r="A788" s="756">
        <v>50</v>
      </c>
      <c r="B788" s="757" t="s">
        <v>1862</v>
      </c>
      <c r="C788" s="757" t="s">
        <v>1867</v>
      </c>
      <c r="D788" s="840" t="s">
        <v>3055</v>
      </c>
      <c r="E788" s="841" t="s">
        <v>1880</v>
      </c>
      <c r="F788" s="757" t="s">
        <v>1863</v>
      </c>
      <c r="G788" s="757" t="s">
        <v>2690</v>
      </c>
      <c r="H788" s="757" t="s">
        <v>595</v>
      </c>
      <c r="I788" s="757" t="s">
        <v>1720</v>
      </c>
      <c r="J788" s="757" t="s">
        <v>1721</v>
      </c>
      <c r="K788" s="757" t="s">
        <v>1722</v>
      </c>
      <c r="L788" s="758">
        <v>0</v>
      </c>
      <c r="M788" s="758">
        <v>0</v>
      </c>
      <c r="N788" s="757">
        <v>13</v>
      </c>
      <c r="O788" s="842">
        <v>3.5</v>
      </c>
      <c r="P788" s="758">
        <v>0</v>
      </c>
      <c r="Q788" s="775"/>
      <c r="R788" s="757">
        <v>4</v>
      </c>
      <c r="S788" s="775">
        <v>0.30769230769230771</v>
      </c>
      <c r="T788" s="842">
        <v>1</v>
      </c>
      <c r="U788" s="798">
        <v>0.2857142857142857</v>
      </c>
    </row>
    <row r="789" spans="1:21" ht="14.4" customHeight="1" x14ac:dyDescent="0.3">
      <c r="A789" s="756">
        <v>50</v>
      </c>
      <c r="B789" s="757" t="s">
        <v>1862</v>
      </c>
      <c r="C789" s="757" t="s">
        <v>1867</v>
      </c>
      <c r="D789" s="840" t="s">
        <v>3055</v>
      </c>
      <c r="E789" s="841" t="s">
        <v>1880</v>
      </c>
      <c r="F789" s="757" t="s">
        <v>1863</v>
      </c>
      <c r="G789" s="757" t="s">
        <v>2690</v>
      </c>
      <c r="H789" s="757" t="s">
        <v>566</v>
      </c>
      <c r="I789" s="757" t="s">
        <v>2888</v>
      </c>
      <c r="J789" s="757" t="s">
        <v>2889</v>
      </c>
      <c r="K789" s="757" t="s">
        <v>2890</v>
      </c>
      <c r="L789" s="758">
        <v>0</v>
      </c>
      <c r="M789" s="758">
        <v>0</v>
      </c>
      <c r="N789" s="757">
        <v>1</v>
      </c>
      <c r="O789" s="842">
        <v>0.5</v>
      </c>
      <c r="P789" s="758">
        <v>0</v>
      </c>
      <c r="Q789" s="775"/>
      <c r="R789" s="757">
        <v>1</v>
      </c>
      <c r="S789" s="775">
        <v>1</v>
      </c>
      <c r="T789" s="842">
        <v>0.5</v>
      </c>
      <c r="U789" s="798">
        <v>1</v>
      </c>
    </row>
    <row r="790" spans="1:21" ht="14.4" customHeight="1" x14ac:dyDescent="0.3">
      <c r="A790" s="756">
        <v>50</v>
      </c>
      <c r="B790" s="757" t="s">
        <v>1862</v>
      </c>
      <c r="C790" s="757" t="s">
        <v>1867</v>
      </c>
      <c r="D790" s="840" t="s">
        <v>3055</v>
      </c>
      <c r="E790" s="841" t="s">
        <v>1880</v>
      </c>
      <c r="F790" s="757" t="s">
        <v>1863</v>
      </c>
      <c r="G790" s="757" t="s">
        <v>2891</v>
      </c>
      <c r="H790" s="757" t="s">
        <v>595</v>
      </c>
      <c r="I790" s="757" t="s">
        <v>2892</v>
      </c>
      <c r="J790" s="757" t="s">
        <v>2893</v>
      </c>
      <c r="K790" s="757" t="s">
        <v>2739</v>
      </c>
      <c r="L790" s="758">
        <v>1423.81</v>
      </c>
      <c r="M790" s="758">
        <v>2847.62</v>
      </c>
      <c r="N790" s="757">
        <v>2</v>
      </c>
      <c r="O790" s="842">
        <v>0.5</v>
      </c>
      <c r="P790" s="758"/>
      <c r="Q790" s="775">
        <v>0</v>
      </c>
      <c r="R790" s="757"/>
      <c r="S790" s="775">
        <v>0</v>
      </c>
      <c r="T790" s="842"/>
      <c r="U790" s="798">
        <v>0</v>
      </c>
    </row>
    <row r="791" spans="1:21" ht="14.4" customHeight="1" x14ac:dyDescent="0.3">
      <c r="A791" s="756">
        <v>50</v>
      </c>
      <c r="B791" s="757" t="s">
        <v>1862</v>
      </c>
      <c r="C791" s="757" t="s">
        <v>1867</v>
      </c>
      <c r="D791" s="840" t="s">
        <v>3055</v>
      </c>
      <c r="E791" s="841" t="s">
        <v>1880</v>
      </c>
      <c r="F791" s="757" t="s">
        <v>1863</v>
      </c>
      <c r="G791" s="757" t="s">
        <v>2247</v>
      </c>
      <c r="H791" s="757" t="s">
        <v>566</v>
      </c>
      <c r="I791" s="757" t="s">
        <v>2894</v>
      </c>
      <c r="J791" s="757" t="s">
        <v>2249</v>
      </c>
      <c r="K791" s="757" t="s">
        <v>1625</v>
      </c>
      <c r="L791" s="758">
        <v>120.14</v>
      </c>
      <c r="M791" s="758">
        <v>1321.54</v>
      </c>
      <c r="N791" s="757">
        <v>11</v>
      </c>
      <c r="O791" s="842">
        <v>6</v>
      </c>
      <c r="P791" s="758">
        <v>961.12</v>
      </c>
      <c r="Q791" s="775">
        <v>0.72727272727272729</v>
      </c>
      <c r="R791" s="757">
        <v>8</v>
      </c>
      <c r="S791" s="775">
        <v>0.72727272727272729</v>
      </c>
      <c r="T791" s="842">
        <v>4</v>
      </c>
      <c r="U791" s="798">
        <v>0.66666666666666663</v>
      </c>
    </row>
    <row r="792" spans="1:21" ht="14.4" customHeight="1" x14ac:dyDescent="0.3">
      <c r="A792" s="756">
        <v>50</v>
      </c>
      <c r="B792" s="757" t="s">
        <v>1862</v>
      </c>
      <c r="C792" s="757" t="s">
        <v>1867</v>
      </c>
      <c r="D792" s="840" t="s">
        <v>3055</v>
      </c>
      <c r="E792" s="841" t="s">
        <v>1880</v>
      </c>
      <c r="F792" s="757" t="s">
        <v>1863</v>
      </c>
      <c r="G792" s="757" t="s">
        <v>1924</v>
      </c>
      <c r="H792" s="757" t="s">
        <v>566</v>
      </c>
      <c r="I792" s="757" t="s">
        <v>2006</v>
      </c>
      <c r="J792" s="757" t="s">
        <v>1043</v>
      </c>
      <c r="K792" s="757" t="s">
        <v>2007</v>
      </c>
      <c r="L792" s="758">
        <v>210.38</v>
      </c>
      <c r="M792" s="758">
        <v>841.52</v>
      </c>
      <c r="N792" s="757">
        <v>4</v>
      </c>
      <c r="O792" s="842">
        <v>1.5</v>
      </c>
      <c r="P792" s="758">
        <v>631.14</v>
      </c>
      <c r="Q792" s="775">
        <v>0.75</v>
      </c>
      <c r="R792" s="757">
        <v>3</v>
      </c>
      <c r="S792" s="775">
        <v>0.75</v>
      </c>
      <c r="T792" s="842">
        <v>1</v>
      </c>
      <c r="U792" s="798">
        <v>0.66666666666666663</v>
      </c>
    </row>
    <row r="793" spans="1:21" ht="14.4" customHeight="1" x14ac:dyDescent="0.3">
      <c r="A793" s="756">
        <v>50</v>
      </c>
      <c r="B793" s="757" t="s">
        <v>1862</v>
      </c>
      <c r="C793" s="757" t="s">
        <v>1867</v>
      </c>
      <c r="D793" s="840" t="s">
        <v>3055</v>
      </c>
      <c r="E793" s="841" t="s">
        <v>1880</v>
      </c>
      <c r="F793" s="757" t="s">
        <v>1863</v>
      </c>
      <c r="G793" s="757" t="s">
        <v>1924</v>
      </c>
      <c r="H793" s="757" t="s">
        <v>566</v>
      </c>
      <c r="I793" s="757" t="s">
        <v>2450</v>
      </c>
      <c r="J793" s="757" t="s">
        <v>1043</v>
      </c>
      <c r="K793" s="757" t="s">
        <v>2007</v>
      </c>
      <c r="L793" s="758">
        <v>210.38</v>
      </c>
      <c r="M793" s="758">
        <v>210.38</v>
      </c>
      <c r="N793" s="757">
        <v>1</v>
      </c>
      <c r="O793" s="842">
        <v>0.5</v>
      </c>
      <c r="P793" s="758"/>
      <c r="Q793" s="775">
        <v>0</v>
      </c>
      <c r="R793" s="757"/>
      <c r="S793" s="775">
        <v>0</v>
      </c>
      <c r="T793" s="842"/>
      <c r="U793" s="798">
        <v>0</v>
      </c>
    </row>
    <row r="794" spans="1:21" ht="14.4" customHeight="1" x14ac:dyDescent="0.3">
      <c r="A794" s="756">
        <v>50</v>
      </c>
      <c r="B794" s="757" t="s">
        <v>1862</v>
      </c>
      <c r="C794" s="757" t="s">
        <v>1867</v>
      </c>
      <c r="D794" s="840" t="s">
        <v>3055</v>
      </c>
      <c r="E794" s="841" t="s">
        <v>1880</v>
      </c>
      <c r="F794" s="757" t="s">
        <v>1863</v>
      </c>
      <c r="G794" s="757" t="s">
        <v>2895</v>
      </c>
      <c r="H794" s="757" t="s">
        <v>566</v>
      </c>
      <c r="I794" s="757" t="s">
        <v>2896</v>
      </c>
      <c r="J794" s="757" t="s">
        <v>2897</v>
      </c>
      <c r="K794" s="757" t="s">
        <v>2898</v>
      </c>
      <c r="L794" s="758">
        <v>282.05</v>
      </c>
      <c r="M794" s="758">
        <v>564.1</v>
      </c>
      <c r="N794" s="757">
        <v>2</v>
      </c>
      <c r="O794" s="842">
        <v>0.5</v>
      </c>
      <c r="P794" s="758">
        <v>564.1</v>
      </c>
      <c r="Q794" s="775">
        <v>1</v>
      </c>
      <c r="R794" s="757">
        <v>2</v>
      </c>
      <c r="S794" s="775">
        <v>1</v>
      </c>
      <c r="T794" s="842">
        <v>0.5</v>
      </c>
      <c r="U794" s="798">
        <v>1</v>
      </c>
    </row>
    <row r="795" spans="1:21" ht="14.4" customHeight="1" x14ac:dyDescent="0.3">
      <c r="A795" s="756">
        <v>50</v>
      </c>
      <c r="B795" s="757" t="s">
        <v>1862</v>
      </c>
      <c r="C795" s="757" t="s">
        <v>1867</v>
      </c>
      <c r="D795" s="840" t="s">
        <v>3055</v>
      </c>
      <c r="E795" s="841" t="s">
        <v>1880</v>
      </c>
      <c r="F795" s="757" t="s">
        <v>1863</v>
      </c>
      <c r="G795" s="757" t="s">
        <v>2899</v>
      </c>
      <c r="H795" s="757" t="s">
        <v>566</v>
      </c>
      <c r="I795" s="757" t="s">
        <v>2900</v>
      </c>
      <c r="J795" s="757" t="s">
        <v>2901</v>
      </c>
      <c r="K795" s="757" t="s">
        <v>2902</v>
      </c>
      <c r="L795" s="758">
        <v>60.39</v>
      </c>
      <c r="M795" s="758">
        <v>120.78</v>
      </c>
      <c r="N795" s="757">
        <v>2</v>
      </c>
      <c r="O795" s="842">
        <v>1</v>
      </c>
      <c r="P795" s="758">
        <v>120.78</v>
      </c>
      <c r="Q795" s="775">
        <v>1</v>
      </c>
      <c r="R795" s="757">
        <v>2</v>
      </c>
      <c r="S795" s="775">
        <v>1</v>
      </c>
      <c r="T795" s="842">
        <v>1</v>
      </c>
      <c r="U795" s="798">
        <v>1</v>
      </c>
    </row>
    <row r="796" spans="1:21" ht="14.4" customHeight="1" x14ac:dyDescent="0.3">
      <c r="A796" s="756">
        <v>50</v>
      </c>
      <c r="B796" s="757" t="s">
        <v>1862</v>
      </c>
      <c r="C796" s="757" t="s">
        <v>1867</v>
      </c>
      <c r="D796" s="840" t="s">
        <v>3055</v>
      </c>
      <c r="E796" s="841" t="s">
        <v>1880</v>
      </c>
      <c r="F796" s="757" t="s">
        <v>1863</v>
      </c>
      <c r="G796" s="757" t="s">
        <v>2903</v>
      </c>
      <c r="H796" s="757" t="s">
        <v>566</v>
      </c>
      <c r="I796" s="757" t="s">
        <v>2904</v>
      </c>
      <c r="J796" s="757" t="s">
        <v>2905</v>
      </c>
      <c r="K796" s="757" t="s">
        <v>2906</v>
      </c>
      <c r="L796" s="758">
        <v>0</v>
      </c>
      <c r="M796" s="758">
        <v>0</v>
      </c>
      <c r="N796" s="757">
        <v>1</v>
      </c>
      <c r="O796" s="842">
        <v>0.5</v>
      </c>
      <c r="P796" s="758"/>
      <c r="Q796" s="775"/>
      <c r="R796" s="757"/>
      <c r="S796" s="775">
        <v>0</v>
      </c>
      <c r="T796" s="842"/>
      <c r="U796" s="798">
        <v>0</v>
      </c>
    </row>
    <row r="797" spans="1:21" ht="14.4" customHeight="1" x14ac:dyDescent="0.3">
      <c r="A797" s="756">
        <v>50</v>
      </c>
      <c r="B797" s="757" t="s">
        <v>1862</v>
      </c>
      <c r="C797" s="757" t="s">
        <v>1867</v>
      </c>
      <c r="D797" s="840" t="s">
        <v>3055</v>
      </c>
      <c r="E797" s="841" t="s">
        <v>1880</v>
      </c>
      <c r="F797" s="757" t="s">
        <v>1863</v>
      </c>
      <c r="G797" s="757" t="s">
        <v>1930</v>
      </c>
      <c r="H797" s="757" t="s">
        <v>595</v>
      </c>
      <c r="I797" s="757" t="s">
        <v>1621</v>
      </c>
      <c r="J797" s="757" t="s">
        <v>1622</v>
      </c>
      <c r="K797" s="757" t="s">
        <v>1623</v>
      </c>
      <c r="L797" s="758">
        <v>93.46</v>
      </c>
      <c r="M797" s="758">
        <v>186.92</v>
      </c>
      <c r="N797" s="757">
        <v>2</v>
      </c>
      <c r="O797" s="842">
        <v>1</v>
      </c>
      <c r="P797" s="758">
        <v>186.92</v>
      </c>
      <c r="Q797" s="775">
        <v>1</v>
      </c>
      <c r="R797" s="757">
        <v>2</v>
      </c>
      <c r="S797" s="775">
        <v>1</v>
      </c>
      <c r="T797" s="842">
        <v>1</v>
      </c>
      <c r="U797" s="798">
        <v>1</v>
      </c>
    </row>
    <row r="798" spans="1:21" ht="14.4" customHeight="1" x14ac:dyDescent="0.3">
      <c r="A798" s="756">
        <v>50</v>
      </c>
      <c r="B798" s="757" t="s">
        <v>1862</v>
      </c>
      <c r="C798" s="757" t="s">
        <v>1867</v>
      </c>
      <c r="D798" s="840" t="s">
        <v>3055</v>
      </c>
      <c r="E798" s="841" t="s">
        <v>1880</v>
      </c>
      <c r="F798" s="757" t="s">
        <v>1863</v>
      </c>
      <c r="G798" s="757" t="s">
        <v>1930</v>
      </c>
      <c r="H798" s="757" t="s">
        <v>595</v>
      </c>
      <c r="I798" s="757" t="s">
        <v>1624</v>
      </c>
      <c r="J798" s="757" t="s">
        <v>1622</v>
      </c>
      <c r="K798" s="757" t="s">
        <v>1625</v>
      </c>
      <c r="L798" s="758">
        <v>366.53</v>
      </c>
      <c r="M798" s="758">
        <v>733.06</v>
      </c>
      <c r="N798" s="757">
        <v>2</v>
      </c>
      <c r="O798" s="842">
        <v>1.5</v>
      </c>
      <c r="P798" s="758">
        <v>733.06</v>
      </c>
      <c r="Q798" s="775">
        <v>1</v>
      </c>
      <c r="R798" s="757">
        <v>2</v>
      </c>
      <c r="S798" s="775">
        <v>1</v>
      </c>
      <c r="T798" s="842">
        <v>1.5</v>
      </c>
      <c r="U798" s="798">
        <v>1</v>
      </c>
    </row>
    <row r="799" spans="1:21" ht="14.4" customHeight="1" x14ac:dyDescent="0.3">
      <c r="A799" s="756">
        <v>50</v>
      </c>
      <c r="B799" s="757" t="s">
        <v>1862</v>
      </c>
      <c r="C799" s="757" t="s">
        <v>1867</v>
      </c>
      <c r="D799" s="840" t="s">
        <v>3055</v>
      </c>
      <c r="E799" s="841" t="s">
        <v>1880</v>
      </c>
      <c r="F799" s="757" t="s">
        <v>1863</v>
      </c>
      <c r="G799" s="757" t="s">
        <v>1930</v>
      </c>
      <c r="H799" s="757" t="s">
        <v>595</v>
      </c>
      <c r="I799" s="757" t="s">
        <v>1624</v>
      </c>
      <c r="J799" s="757" t="s">
        <v>1622</v>
      </c>
      <c r="K799" s="757" t="s">
        <v>1625</v>
      </c>
      <c r="L799" s="758">
        <v>311.52999999999997</v>
      </c>
      <c r="M799" s="758">
        <v>934.58999999999992</v>
      </c>
      <c r="N799" s="757">
        <v>3</v>
      </c>
      <c r="O799" s="842">
        <v>3</v>
      </c>
      <c r="P799" s="758"/>
      <c r="Q799" s="775">
        <v>0</v>
      </c>
      <c r="R799" s="757"/>
      <c r="S799" s="775">
        <v>0</v>
      </c>
      <c r="T799" s="842"/>
      <c r="U799" s="798">
        <v>0</v>
      </c>
    </row>
    <row r="800" spans="1:21" ht="14.4" customHeight="1" x14ac:dyDescent="0.3">
      <c r="A800" s="756">
        <v>50</v>
      </c>
      <c r="B800" s="757" t="s">
        <v>1862</v>
      </c>
      <c r="C800" s="757" t="s">
        <v>1867</v>
      </c>
      <c r="D800" s="840" t="s">
        <v>3055</v>
      </c>
      <c r="E800" s="841" t="s">
        <v>1880</v>
      </c>
      <c r="F800" s="757" t="s">
        <v>1863</v>
      </c>
      <c r="G800" s="757" t="s">
        <v>2390</v>
      </c>
      <c r="H800" s="757" t="s">
        <v>566</v>
      </c>
      <c r="I800" s="757" t="s">
        <v>2391</v>
      </c>
      <c r="J800" s="757" t="s">
        <v>2392</v>
      </c>
      <c r="K800" s="757" t="s">
        <v>2393</v>
      </c>
      <c r="L800" s="758">
        <v>246.88</v>
      </c>
      <c r="M800" s="758">
        <v>987.52</v>
      </c>
      <c r="N800" s="757">
        <v>4</v>
      </c>
      <c r="O800" s="842">
        <v>0.5</v>
      </c>
      <c r="P800" s="758">
        <v>987.52</v>
      </c>
      <c r="Q800" s="775">
        <v>1</v>
      </c>
      <c r="R800" s="757">
        <v>4</v>
      </c>
      <c r="S800" s="775">
        <v>1</v>
      </c>
      <c r="T800" s="842">
        <v>0.5</v>
      </c>
      <c r="U800" s="798">
        <v>1</v>
      </c>
    </row>
    <row r="801" spans="1:21" ht="14.4" customHeight="1" x14ac:dyDescent="0.3">
      <c r="A801" s="756">
        <v>50</v>
      </c>
      <c r="B801" s="757" t="s">
        <v>1862</v>
      </c>
      <c r="C801" s="757" t="s">
        <v>1867</v>
      </c>
      <c r="D801" s="840" t="s">
        <v>3055</v>
      </c>
      <c r="E801" s="841" t="s">
        <v>1880</v>
      </c>
      <c r="F801" s="757" t="s">
        <v>1863</v>
      </c>
      <c r="G801" s="757" t="s">
        <v>2390</v>
      </c>
      <c r="H801" s="757" t="s">
        <v>566</v>
      </c>
      <c r="I801" s="757" t="s">
        <v>2575</v>
      </c>
      <c r="J801" s="757" t="s">
        <v>2392</v>
      </c>
      <c r="K801" s="757" t="s">
        <v>2576</v>
      </c>
      <c r="L801" s="758">
        <v>301.26</v>
      </c>
      <c r="M801" s="758">
        <v>2108.8199999999997</v>
      </c>
      <c r="N801" s="757">
        <v>7</v>
      </c>
      <c r="O801" s="842">
        <v>1.5</v>
      </c>
      <c r="P801" s="758">
        <v>1205.04</v>
      </c>
      <c r="Q801" s="775">
        <v>0.57142857142857151</v>
      </c>
      <c r="R801" s="757">
        <v>4</v>
      </c>
      <c r="S801" s="775">
        <v>0.5714285714285714</v>
      </c>
      <c r="T801" s="842">
        <v>0.5</v>
      </c>
      <c r="U801" s="798">
        <v>0.33333333333333331</v>
      </c>
    </row>
    <row r="802" spans="1:21" ht="14.4" customHeight="1" x14ac:dyDescent="0.3">
      <c r="A802" s="756">
        <v>50</v>
      </c>
      <c r="B802" s="757" t="s">
        <v>1862</v>
      </c>
      <c r="C802" s="757" t="s">
        <v>1867</v>
      </c>
      <c r="D802" s="840" t="s">
        <v>3055</v>
      </c>
      <c r="E802" s="841" t="s">
        <v>1880</v>
      </c>
      <c r="F802" s="757" t="s">
        <v>1863</v>
      </c>
      <c r="G802" s="757" t="s">
        <v>2396</v>
      </c>
      <c r="H802" s="757" t="s">
        <v>566</v>
      </c>
      <c r="I802" s="757" t="s">
        <v>2397</v>
      </c>
      <c r="J802" s="757" t="s">
        <v>2398</v>
      </c>
      <c r="K802" s="757" t="s">
        <v>2399</v>
      </c>
      <c r="L802" s="758">
        <v>149.69</v>
      </c>
      <c r="M802" s="758">
        <v>598.76</v>
      </c>
      <c r="N802" s="757">
        <v>4</v>
      </c>
      <c r="O802" s="842">
        <v>0.5</v>
      </c>
      <c r="P802" s="758">
        <v>598.76</v>
      </c>
      <c r="Q802" s="775">
        <v>1</v>
      </c>
      <c r="R802" s="757">
        <v>4</v>
      </c>
      <c r="S802" s="775">
        <v>1</v>
      </c>
      <c r="T802" s="842">
        <v>0.5</v>
      </c>
      <c r="U802" s="798">
        <v>1</v>
      </c>
    </row>
    <row r="803" spans="1:21" ht="14.4" customHeight="1" x14ac:dyDescent="0.3">
      <c r="A803" s="756">
        <v>50</v>
      </c>
      <c r="B803" s="757" t="s">
        <v>1862</v>
      </c>
      <c r="C803" s="757" t="s">
        <v>1867</v>
      </c>
      <c r="D803" s="840" t="s">
        <v>3055</v>
      </c>
      <c r="E803" s="841" t="s">
        <v>1880</v>
      </c>
      <c r="F803" s="757" t="s">
        <v>1863</v>
      </c>
      <c r="G803" s="757" t="s">
        <v>2396</v>
      </c>
      <c r="H803" s="757" t="s">
        <v>566</v>
      </c>
      <c r="I803" s="757" t="s">
        <v>2434</v>
      </c>
      <c r="J803" s="757" t="s">
        <v>2435</v>
      </c>
      <c r="K803" s="757" t="s">
        <v>2436</v>
      </c>
      <c r="L803" s="758">
        <v>149.69</v>
      </c>
      <c r="M803" s="758">
        <v>4939.7699999999995</v>
      </c>
      <c r="N803" s="757">
        <v>33</v>
      </c>
      <c r="O803" s="842">
        <v>5</v>
      </c>
      <c r="P803" s="758">
        <v>1796.28</v>
      </c>
      <c r="Q803" s="775">
        <v>0.36363636363636365</v>
      </c>
      <c r="R803" s="757">
        <v>12</v>
      </c>
      <c r="S803" s="775">
        <v>0.36363636363636365</v>
      </c>
      <c r="T803" s="842">
        <v>1.5</v>
      </c>
      <c r="U803" s="798">
        <v>0.3</v>
      </c>
    </row>
    <row r="804" spans="1:21" ht="14.4" customHeight="1" x14ac:dyDescent="0.3">
      <c r="A804" s="756">
        <v>50</v>
      </c>
      <c r="B804" s="757" t="s">
        <v>1862</v>
      </c>
      <c r="C804" s="757" t="s">
        <v>1867</v>
      </c>
      <c r="D804" s="840" t="s">
        <v>3055</v>
      </c>
      <c r="E804" s="841" t="s">
        <v>1880</v>
      </c>
      <c r="F804" s="757" t="s">
        <v>1863</v>
      </c>
      <c r="G804" s="757" t="s">
        <v>2396</v>
      </c>
      <c r="H804" s="757" t="s">
        <v>566</v>
      </c>
      <c r="I804" s="757" t="s">
        <v>2581</v>
      </c>
      <c r="J804" s="757" t="s">
        <v>2435</v>
      </c>
      <c r="K804" s="757" t="s">
        <v>2582</v>
      </c>
      <c r="L804" s="758">
        <v>171.09</v>
      </c>
      <c r="M804" s="758">
        <v>1368.72</v>
      </c>
      <c r="N804" s="757">
        <v>8</v>
      </c>
      <c r="O804" s="842">
        <v>1</v>
      </c>
      <c r="P804" s="758">
        <v>1368.72</v>
      </c>
      <c r="Q804" s="775">
        <v>1</v>
      </c>
      <c r="R804" s="757">
        <v>8</v>
      </c>
      <c r="S804" s="775">
        <v>1</v>
      </c>
      <c r="T804" s="842">
        <v>1</v>
      </c>
      <c r="U804" s="798">
        <v>1</v>
      </c>
    </row>
    <row r="805" spans="1:21" ht="14.4" customHeight="1" x14ac:dyDescent="0.3">
      <c r="A805" s="756">
        <v>50</v>
      </c>
      <c r="B805" s="757" t="s">
        <v>1862</v>
      </c>
      <c r="C805" s="757" t="s">
        <v>1867</v>
      </c>
      <c r="D805" s="840" t="s">
        <v>3055</v>
      </c>
      <c r="E805" s="841" t="s">
        <v>1880</v>
      </c>
      <c r="F805" s="757" t="s">
        <v>1863</v>
      </c>
      <c r="G805" s="757" t="s">
        <v>2396</v>
      </c>
      <c r="H805" s="757" t="s">
        <v>566</v>
      </c>
      <c r="I805" s="757" t="s">
        <v>2459</v>
      </c>
      <c r="J805" s="757" t="s">
        <v>2435</v>
      </c>
      <c r="K805" s="757" t="s">
        <v>2460</v>
      </c>
      <c r="L805" s="758">
        <v>85.54</v>
      </c>
      <c r="M805" s="758">
        <v>855.40000000000009</v>
      </c>
      <c r="N805" s="757">
        <v>10</v>
      </c>
      <c r="O805" s="842">
        <v>2.5</v>
      </c>
      <c r="P805" s="758">
        <v>513.24</v>
      </c>
      <c r="Q805" s="775">
        <v>0.6</v>
      </c>
      <c r="R805" s="757">
        <v>6</v>
      </c>
      <c r="S805" s="775">
        <v>0.6</v>
      </c>
      <c r="T805" s="842">
        <v>2</v>
      </c>
      <c r="U805" s="798">
        <v>0.8</v>
      </c>
    </row>
    <row r="806" spans="1:21" ht="14.4" customHeight="1" x14ac:dyDescent="0.3">
      <c r="A806" s="756">
        <v>50</v>
      </c>
      <c r="B806" s="757" t="s">
        <v>1862</v>
      </c>
      <c r="C806" s="757" t="s">
        <v>1867</v>
      </c>
      <c r="D806" s="840" t="s">
        <v>3055</v>
      </c>
      <c r="E806" s="841" t="s">
        <v>1880</v>
      </c>
      <c r="F806" s="757" t="s">
        <v>1863</v>
      </c>
      <c r="G806" s="757" t="s">
        <v>2396</v>
      </c>
      <c r="H806" s="757" t="s">
        <v>566</v>
      </c>
      <c r="I806" s="757" t="s">
        <v>2907</v>
      </c>
      <c r="J806" s="757" t="s">
        <v>2908</v>
      </c>
      <c r="K806" s="757" t="s">
        <v>2909</v>
      </c>
      <c r="L806" s="758">
        <v>160.38999999999999</v>
      </c>
      <c r="M806" s="758">
        <v>481.16999999999996</v>
      </c>
      <c r="N806" s="757">
        <v>3</v>
      </c>
      <c r="O806" s="842">
        <v>0.5</v>
      </c>
      <c r="P806" s="758">
        <v>481.16999999999996</v>
      </c>
      <c r="Q806" s="775">
        <v>1</v>
      </c>
      <c r="R806" s="757">
        <v>3</v>
      </c>
      <c r="S806" s="775">
        <v>1</v>
      </c>
      <c r="T806" s="842">
        <v>0.5</v>
      </c>
      <c r="U806" s="798">
        <v>1</v>
      </c>
    </row>
    <row r="807" spans="1:21" ht="14.4" customHeight="1" x14ac:dyDescent="0.3">
      <c r="A807" s="756">
        <v>50</v>
      </c>
      <c r="B807" s="757" t="s">
        <v>1862</v>
      </c>
      <c r="C807" s="757" t="s">
        <v>1867</v>
      </c>
      <c r="D807" s="840" t="s">
        <v>3055</v>
      </c>
      <c r="E807" s="841" t="s">
        <v>1880</v>
      </c>
      <c r="F807" s="757" t="s">
        <v>1863</v>
      </c>
      <c r="G807" s="757" t="s">
        <v>2273</v>
      </c>
      <c r="H807" s="757" t="s">
        <v>566</v>
      </c>
      <c r="I807" s="757" t="s">
        <v>2274</v>
      </c>
      <c r="J807" s="757" t="s">
        <v>2275</v>
      </c>
      <c r="K807" s="757" t="s">
        <v>2276</v>
      </c>
      <c r="L807" s="758">
        <v>93.43</v>
      </c>
      <c r="M807" s="758">
        <v>747.44</v>
      </c>
      <c r="N807" s="757">
        <v>8</v>
      </c>
      <c r="O807" s="842">
        <v>1.5</v>
      </c>
      <c r="P807" s="758"/>
      <c r="Q807" s="775">
        <v>0</v>
      </c>
      <c r="R807" s="757"/>
      <c r="S807" s="775">
        <v>0</v>
      </c>
      <c r="T807" s="842"/>
      <c r="U807" s="798">
        <v>0</v>
      </c>
    </row>
    <row r="808" spans="1:21" ht="14.4" customHeight="1" x14ac:dyDescent="0.3">
      <c r="A808" s="756">
        <v>50</v>
      </c>
      <c r="B808" s="757" t="s">
        <v>1862</v>
      </c>
      <c r="C808" s="757" t="s">
        <v>1867</v>
      </c>
      <c r="D808" s="840" t="s">
        <v>3055</v>
      </c>
      <c r="E808" s="841" t="s">
        <v>1880</v>
      </c>
      <c r="F808" s="757" t="s">
        <v>1863</v>
      </c>
      <c r="G808" s="757" t="s">
        <v>2910</v>
      </c>
      <c r="H808" s="757" t="s">
        <v>566</v>
      </c>
      <c r="I808" s="757" t="s">
        <v>2911</v>
      </c>
      <c r="J808" s="757" t="s">
        <v>2912</v>
      </c>
      <c r="K808" s="757" t="s">
        <v>1545</v>
      </c>
      <c r="L808" s="758">
        <v>38.56</v>
      </c>
      <c r="M808" s="758">
        <v>38.56</v>
      </c>
      <c r="N808" s="757">
        <v>1</v>
      </c>
      <c r="O808" s="842">
        <v>1</v>
      </c>
      <c r="P808" s="758">
        <v>38.56</v>
      </c>
      <c r="Q808" s="775">
        <v>1</v>
      </c>
      <c r="R808" s="757">
        <v>1</v>
      </c>
      <c r="S808" s="775">
        <v>1</v>
      </c>
      <c r="T808" s="842">
        <v>1</v>
      </c>
      <c r="U808" s="798">
        <v>1</v>
      </c>
    </row>
    <row r="809" spans="1:21" ht="14.4" customHeight="1" x14ac:dyDescent="0.3">
      <c r="A809" s="756">
        <v>50</v>
      </c>
      <c r="B809" s="757" t="s">
        <v>1862</v>
      </c>
      <c r="C809" s="757" t="s">
        <v>1867</v>
      </c>
      <c r="D809" s="840" t="s">
        <v>3055</v>
      </c>
      <c r="E809" s="841" t="s">
        <v>1880</v>
      </c>
      <c r="F809" s="757" t="s">
        <v>1863</v>
      </c>
      <c r="G809" s="757" t="s">
        <v>2913</v>
      </c>
      <c r="H809" s="757" t="s">
        <v>566</v>
      </c>
      <c r="I809" s="757" t="s">
        <v>2914</v>
      </c>
      <c r="J809" s="757" t="s">
        <v>2915</v>
      </c>
      <c r="K809" s="757" t="s">
        <v>2916</v>
      </c>
      <c r="L809" s="758">
        <v>61.97</v>
      </c>
      <c r="M809" s="758">
        <v>61.97</v>
      </c>
      <c r="N809" s="757">
        <v>1</v>
      </c>
      <c r="O809" s="842">
        <v>1</v>
      </c>
      <c r="P809" s="758">
        <v>61.97</v>
      </c>
      <c r="Q809" s="775">
        <v>1</v>
      </c>
      <c r="R809" s="757">
        <v>1</v>
      </c>
      <c r="S809" s="775">
        <v>1</v>
      </c>
      <c r="T809" s="842">
        <v>1</v>
      </c>
      <c r="U809" s="798">
        <v>1</v>
      </c>
    </row>
    <row r="810" spans="1:21" ht="14.4" customHeight="1" x14ac:dyDescent="0.3">
      <c r="A810" s="756">
        <v>50</v>
      </c>
      <c r="B810" s="757" t="s">
        <v>1862</v>
      </c>
      <c r="C810" s="757" t="s">
        <v>1867</v>
      </c>
      <c r="D810" s="840" t="s">
        <v>3055</v>
      </c>
      <c r="E810" s="841" t="s">
        <v>1880</v>
      </c>
      <c r="F810" s="757" t="s">
        <v>1863</v>
      </c>
      <c r="G810" s="757" t="s">
        <v>2917</v>
      </c>
      <c r="H810" s="757" t="s">
        <v>566</v>
      </c>
      <c r="I810" s="757" t="s">
        <v>2918</v>
      </c>
      <c r="J810" s="757" t="s">
        <v>2919</v>
      </c>
      <c r="K810" s="757" t="s">
        <v>2920</v>
      </c>
      <c r="L810" s="758">
        <v>300.68</v>
      </c>
      <c r="M810" s="758">
        <v>601.36</v>
      </c>
      <c r="N810" s="757">
        <v>2</v>
      </c>
      <c r="O810" s="842">
        <v>1</v>
      </c>
      <c r="P810" s="758"/>
      <c r="Q810" s="775">
        <v>0</v>
      </c>
      <c r="R810" s="757"/>
      <c r="S810" s="775">
        <v>0</v>
      </c>
      <c r="T810" s="842"/>
      <c r="U810" s="798">
        <v>0</v>
      </c>
    </row>
    <row r="811" spans="1:21" ht="14.4" customHeight="1" x14ac:dyDescent="0.3">
      <c r="A811" s="756">
        <v>50</v>
      </c>
      <c r="B811" s="757" t="s">
        <v>1862</v>
      </c>
      <c r="C811" s="757" t="s">
        <v>1867</v>
      </c>
      <c r="D811" s="840" t="s">
        <v>3055</v>
      </c>
      <c r="E811" s="841" t="s">
        <v>1880</v>
      </c>
      <c r="F811" s="757" t="s">
        <v>1863</v>
      </c>
      <c r="G811" s="757" t="s">
        <v>2921</v>
      </c>
      <c r="H811" s="757" t="s">
        <v>566</v>
      </c>
      <c r="I811" s="757" t="s">
        <v>2922</v>
      </c>
      <c r="J811" s="757" t="s">
        <v>2923</v>
      </c>
      <c r="K811" s="757" t="s">
        <v>2924</v>
      </c>
      <c r="L811" s="758">
        <v>25.12</v>
      </c>
      <c r="M811" s="758">
        <v>25.12</v>
      </c>
      <c r="N811" s="757">
        <v>1</v>
      </c>
      <c r="O811" s="842">
        <v>0.5</v>
      </c>
      <c r="P811" s="758"/>
      <c r="Q811" s="775">
        <v>0</v>
      </c>
      <c r="R811" s="757"/>
      <c r="S811" s="775">
        <v>0</v>
      </c>
      <c r="T811" s="842"/>
      <c r="U811" s="798">
        <v>0</v>
      </c>
    </row>
    <row r="812" spans="1:21" ht="14.4" customHeight="1" x14ac:dyDescent="0.3">
      <c r="A812" s="756">
        <v>50</v>
      </c>
      <c r="B812" s="757" t="s">
        <v>1862</v>
      </c>
      <c r="C812" s="757" t="s">
        <v>1867</v>
      </c>
      <c r="D812" s="840" t="s">
        <v>3055</v>
      </c>
      <c r="E812" s="841" t="s">
        <v>1880</v>
      </c>
      <c r="F812" s="757" t="s">
        <v>1863</v>
      </c>
      <c r="G812" s="757" t="s">
        <v>2583</v>
      </c>
      <c r="H812" s="757" t="s">
        <v>566</v>
      </c>
      <c r="I812" s="757" t="s">
        <v>2584</v>
      </c>
      <c r="J812" s="757" t="s">
        <v>2585</v>
      </c>
      <c r="K812" s="757" t="s">
        <v>2586</v>
      </c>
      <c r="L812" s="758">
        <v>131.32</v>
      </c>
      <c r="M812" s="758">
        <v>393.96</v>
      </c>
      <c r="N812" s="757">
        <v>3</v>
      </c>
      <c r="O812" s="842">
        <v>0.5</v>
      </c>
      <c r="P812" s="758"/>
      <c r="Q812" s="775">
        <v>0</v>
      </c>
      <c r="R812" s="757"/>
      <c r="S812" s="775">
        <v>0</v>
      </c>
      <c r="T812" s="842"/>
      <c r="U812" s="798">
        <v>0</v>
      </c>
    </row>
    <row r="813" spans="1:21" ht="14.4" customHeight="1" x14ac:dyDescent="0.3">
      <c r="A813" s="756">
        <v>50</v>
      </c>
      <c r="B813" s="757" t="s">
        <v>1862</v>
      </c>
      <c r="C813" s="757" t="s">
        <v>1867</v>
      </c>
      <c r="D813" s="840" t="s">
        <v>3055</v>
      </c>
      <c r="E813" s="841" t="s">
        <v>1880</v>
      </c>
      <c r="F813" s="757" t="s">
        <v>1863</v>
      </c>
      <c r="G813" s="757" t="s">
        <v>2583</v>
      </c>
      <c r="H813" s="757" t="s">
        <v>566</v>
      </c>
      <c r="I813" s="757" t="s">
        <v>2925</v>
      </c>
      <c r="J813" s="757" t="s">
        <v>2585</v>
      </c>
      <c r="K813" s="757" t="s">
        <v>2926</v>
      </c>
      <c r="L813" s="758">
        <v>393.94</v>
      </c>
      <c r="M813" s="758">
        <v>1575.76</v>
      </c>
      <c r="N813" s="757">
        <v>4</v>
      </c>
      <c r="O813" s="842">
        <v>2</v>
      </c>
      <c r="P813" s="758">
        <v>1575.76</v>
      </c>
      <c r="Q813" s="775">
        <v>1</v>
      </c>
      <c r="R813" s="757">
        <v>4</v>
      </c>
      <c r="S813" s="775">
        <v>1</v>
      </c>
      <c r="T813" s="842">
        <v>2</v>
      </c>
      <c r="U813" s="798">
        <v>1</v>
      </c>
    </row>
    <row r="814" spans="1:21" ht="14.4" customHeight="1" x14ac:dyDescent="0.3">
      <c r="A814" s="756">
        <v>50</v>
      </c>
      <c r="B814" s="757" t="s">
        <v>1862</v>
      </c>
      <c r="C814" s="757" t="s">
        <v>1867</v>
      </c>
      <c r="D814" s="840" t="s">
        <v>3055</v>
      </c>
      <c r="E814" s="841" t="s">
        <v>1880</v>
      </c>
      <c r="F814" s="757" t="s">
        <v>1863</v>
      </c>
      <c r="G814" s="757" t="s">
        <v>2583</v>
      </c>
      <c r="H814" s="757" t="s">
        <v>566</v>
      </c>
      <c r="I814" s="757" t="s">
        <v>2927</v>
      </c>
      <c r="J814" s="757" t="s">
        <v>2928</v>
      </c>
      <c r="K814" s="757" t="s">
        <v>2929</v>
      </c>
      <c r="L814" s="758">
        <v>131.32</v>
      </c>
      <c r="M814" s="758">
        <v>393.96</v>
      </c>
      <c r="N814" s="757">
        <v>3</v>
      </c>
      <c r="O814" s="842">
        <v>1</v>
      </c>
      <c r="P814" s="758"/>
      <c r="Q814" s="775">
        <v>0</v>
      </c>
      <c r="R814" s="757"/>
      <c r="S814" s="775">
        <v>0</v>
      </c>
      <c r="T814" s="842"/>
      <c r="U814" s="798">
        <v>0</v>
      </c>
    </row>
    <row r="815" spans="1:21" ht="14.4" customHeight="1" x14ac:dyDescent="0.3">
      <c r="A815" s="756">
        <v>50</v>
      </c>
      <c r="B815" s="757" t="s">
        <v>1862</v>
      </c>
      <c r="C815" s="757" t="s">
        <v>1867</v>
      </c>
      <c r="D815" s="840" t="s">
        <v>3055</v>
      </c>
      <c r="E815" s="841" t="s">
        <v>1880</v>
      </c>
      <c r="F815" s="757" t="s">
        <v>1863</v>
      </c>
      <c r="G815" s="757" t="s">
        <v>1931</v>
      </c>
      <c r="H815" s="757" t="s">
        <v>566</v>
      </c>
      <c r="I815" s="757" t="s">
        <v>2406</v>
      </c>
      <c r="J815" s="757" t="s">
        <v>732</v>
      </c>
      <c r="K815" s="757" t="s">
        <v>2011</v>
      </c>
      <c r="L815" s="758">
        <v>43.94</v>
      </c>
      <c r="M815" s="758">
        <v>175.76</v>
      </c>
      <c r="N815" s="757">
        <v>4</v>
      </c>
      <c r="O815" s="842">
        <v>0.5</v>
      </c>
      <c r="P815" s="758">
        <v>175.76</v>
      </c>
      <c r="Q815" s="775">
        <v>1</v>
      </c>
      <c r="R815" s="757">
        <v>4</v>
      </c>
      <c r="S815" s="775">
        <v>1</v>
      </c>
      <c r="T815" s="842">
        <v>0.5</v>
      </c>
      <c r="U815" s="798">
        <v>1</v>
      </c>
    </row>
    <row r="816" spans="1:21" ht="14.4" customHeight="1" x14ac:dyDescent="0.3">
      <c r="A816" s="756">
        <v>50</v>
      </c>
      <c r="B816" s="757" t="s">
        <v>1862</v>
      </c>
      <c r="C816" s="757" t="s">
        <v>1867</v>
      </c>
      <c r="D816" s="840" t="s">
        <v>3055</v>
      </c>
      <c r="E816" s="841" t="s">
        <v>1880</v>
      </c>
      <c r="F816" s="757" t="s">
        <v>1863</v>
      </c>
      <c r="G816" s="757" t="s">
        <v>2587</v>
      </c>
      <c r="H816" s="757" t="s">
        <v>566</v>
      </c>
      <c r="I816" s="757" t="s">
        <v>2930</v>
      </c>
      <c r="J816" s="757" t="s">
        <v>2931</v>
      </c>
      <c r="K816" s="757" t="s">
        <v>2932</v>
      </c>
      <c r="L816" s="758">
        <v>729.09</v>
      </c>
      <c r="M816" s="758">
        <v>729.09</v>
      </c>
      <c r="N816" s="757">
        <v>1</v>
      </c>
      <c r="O816" s="842">
        <v>0.5</v>
      </c>
      <c r="P816" s="758">
        <v>729.09</v>
      </c>
      <c r="Q816" s="775">
        <v>1</v>
      </c>
      <c r="R816" s="757">
        <v>1</v>
      </c>
      <c r="S816" s="775">
        <v>1</v>
      </c>
      <c r="T816" s="842">
        <v>0.5</v>
      </c>
      <c r="U816" s="798">
        <v>1</v>
      </c>
    </row>
    <row r="817" spans="1:21" ht="14.4" customHeight="1" x14ac:dyDescent="0.3">
      <c r="A817" s="756">
        <v>50</v>
      </c>
      <c r="B817" s="757" t="s">
        <v>1862</v>
      </c>
      <c r="C817" s="757" t="s">
        <v>1867</v>
      </c>
      <c r="D817" s="840" t="s">
        <v>3055</v>
      </c>
      <c r="E817" s="841" t="s">
        <v>1880</v>
      </c>
      <c r="F817" s="757" t="s">
        <v>1863</v>
      </c>
      <c r="G817" s="757" t="s">
        <v>2587</v>
      </c>
      <c r="H817" s="757" t="s">
        <v>566</v>
      </c>
      <c r="I817" s="757" t="s">
        <v>2933</v>
      </c>
      <c r="J817" s="757" t="s">
        <v>2931</v>
      </c>
      <c r="K817" s="757" t="s">
        <v>2932</v>
      </c>
      <c r="L817" s="758">
        <v>729.09</v>
      </c>
      <c r="M817" s="758">
        <v>729.09</v>
      </c>
      <c r="N817" s="757">
        <v>1</v>
      </c>
      <c r="O817" s="842">
        <v>0.5</v>
      </c>
      <c r="P817" s="758"/>
      <c r="Q817" s="775">
        <v>0</v>
      </c>
      <c r="R817" s="757"/>
      <c r="S817" s="775">
        <v>0</v>
      </c>
      <c r="T817" s="842"/>
      <c r="U817" s="798">
        <v>0</v>
      </c>
    </row>
    <row r="818" spans="1:21" ht="14.4" customHeight="1" x14ac:dyDescent="0.3">
      <c r="A818" s="756">
        <v>50</v>
      </c>
      <c r="B818" s="757" t="s">
        <v>1862</v>
      </c>
      <c r="C818" s="757" t="s">
        <v>1867</v>
      </c>
      <c r="D818" s="840" t="s">
        <v>3055</v>
      </c>
      <c r="E818" s="841" t="s">
        <v>1880</v>
      </c>
      <c r="F818" s="757" t="s">
        <v>1863</v>
      </c>
      <c r="G818" s="757" t="s">
        <v>1054</v>
      </c>
      <c r="H818" s="757" t="s">
        <v>595</v>
      </c>
      <c r="I818" s="757" t="s">
        <v>2934</v>
      </c>
      <c r="J818" s="757" t="s">
        <v>2280</v>
      </c>
      <c r="K818" s="757" t="s">
        <v>2935</v>
      </c>
      <c r="L818" s="758">
        <v>93.75</v>
      </c>
      <c r="M818" s="758">
        <v>187.5</v>
      </c>
      <c r="N818" s="757">
        <v>2</v>
      </c>
      <c r="O818" s="842">
        <v>2</v>
      </c>
      <c r="P818" s="758"/>
      <c r="Q818" s="775">
        <v>0</v>
      </c>
      <c r="R818" s="757"/>
      <c r="S818" s="775">
        <v>0</v>
      </c>
      <c r="T818" s="842"/>
      <c r="U818" s="798">
        <v>0</v>
      </c>
    </row>
    <row r="819" spans="1:21" ht="14.4" customHeight="1" x14ac:dyDescent="0.3">
      <c r="A819" s="756">
        <v>50</v>
      </c>
      <c r="B819" s="757" t="s">
        <v>1862</v>
      </c>
      <c r="C819" s="757" t="s">
        <v>1867</v>
      </c>
      <c r="D819" s="840" t="s">
        <v>3055</v>
      </c>
      <c r="E819" s="841" t="s">
        <v>1880</v>
      </c>
      <c r="F819" s="757" t="s">
        <v>1863</v>
      </c>
      <c r="G819" s="757" t="s">
        <v>1054</v>
      </c>
      <c r="H819" s="757" t="s">
        <v>595</v>
      </c>
      <c r="I819" s="757" t="s">
        <v>1934</v>
      </c>
      <c r="J819" s="757" t="s">
        <v>1550</v>
      </c>
      <c r="K819" s="757" t="s">
        <v>1935</v>
      </c>
      <c r="L819" s="758">
        <v>120.61</v>
      </c>
      <c r="M819" s="758">
        <v>241.22</v>
      </c>
      <c r="N819" s="757">
        <v>2</v>
      </c>
      <c r="O819" s="842">
        <v>1.5</v>
      </c>
      <c r="P819" s="758">
        <v>120.61</v>
      </c>
      <c r="Q819" s="775">
        <v>0.5</v>
      </c>
      <c r="R819" s="757">
        <v>1</v>
      </c>
      <c r="S819" s="775">
        <v>0.5</v>
      </c>
      <c r="T819" s="842">
        <v>0.5</v>
      </c>
      <c r="U819" s="798">
        <v>0.33333333333333331</v>
      </c>
    </row>
    <row r="820" spans="1:21" ht="14.4" customHeight="1" x14ac:dyDescent="0.3">
      <c r="A820" s="756">
        <v>50</v>
      </c>
      <c r="B820" s="757" t="s">
        <v>1862</v>
      </c>
      <c r="C820" s="757" t="s">
        <v>1867</v>
      </c>
      <c r="D820" s="840" t="s">
        <v>3055</v>
      </c>
      <c r="E820" s="841" t="s">
        <v>1880</v>
      </c>
      <c r="F820" s="757" t="s">
        <v>1863</v>
      </c>
      <c r="G820" s="757" t="s">
        <v>1054</v>
      </c>
      <c r="H820" s="757" t="s">
        <v>595</v>
      </c>
      <c r="I820" s="757" t="s">
        <v>1549</v>
      </c>
      <c r="J820" s="757" t="s">
        <v>1550</v>
      </c>
      <c r="K820" s="757" t="s">
        <v>1551</v>
      </c>
      <c r="L820" s="758">
        <v>184.74</v>
      </c>
      <c r="M820" s="758">
        <v>923.7</v>
      </c>
      <c r="N820" s="757">
        <v>5</v>
      </c>
      <c r="O820" s="842">
        <v>2.5</v>
      </c>
      <c r="P820" s="758">
        <v>554.22</v>
      </c>
      <c r="Q820" s="775">
        <v>0.6</v>
      </c>
      <c r="R820" s="757">
        <v>3</v>
      </c>
      <c r="S820" s="775">
        <v>0.6</v>
      </c>
      <c r="T820" s="842">
        <v>1.5</v>
      </c>
      <c r="U820" s="798">
        <v>0.6</v>
      </c>
    </row>
    <row r="821" spans="1:21" ht="14.4" customHeight="1" x14ac:dyDescent="0.3">
      <c r="A821" s="756">
        <v>50</v>
      </c>
      <c r="B821" s="757" t="s">
        <v>1862</v>
      </c>
      <c r="C821" s="757" t="s">
        <v>1867</v>
      </c>
      <c r="D821" s="840" t="s">
        <v>3055</v>
      </c>
      <c r="E821" s="841" t="s">
        <v>1880</v>
      </c>
      <c r="F821" s="757" t="s">
        <v>1863</v>
      </c>
      <c r="G821" s="757" t="s">
        <v>2282</v>
      </c>
      <c r="H821" s="757" t="s">
        <v>595</v>
      </c>
      <c r="I821" s="757" t="s">
        <v>1747</v>
      </c>
      <c r="J821" s="757" t="s">
        <v>1060</v>
      </c>
      <c r="K821" s="757" t="s">
        <v>1748</v>
      </c>
      <c r="L821" s="758">
        <v>0</v>
      </c>
      <c r="M821" s="758">
        <v>0</v>
      </c>
      <c r="N821" s="757">
        <v>6</v>
      </c>
      <c r="O821" s="842">
        <v>2</v>
      </c>
      <c r="P821" s="758">
        <v>0</v>
      </c>
      <c r="Q821" s="775"/>
      <c r="R821" s="757">
        <v>4</v>
      </c>
      <c r="S821" s="775">
        <v>0.66666666666666663</v>
      </c>
      <c r="T821" s="842">
        <v>1.5</v>
      </c>
      <c r="U821" s="798">
        <v>0.75</v>
      </c>
    </row>
    <row r="822" spans="1:21" ht="14.4" customHeight="1" x14ac:dyDescent="0.3">
      <c r="A822" s="756">
        <v>50</v>
      </c>
      <c r="B822" s="757" t="s">
        <v>1862</v>
      </c>
      <c r="C822" s="757" t="s">
        <v>1867</v>
      </c>
      <c r="D822" s="840" t="s">
        <v>3055</v>
      </c>
      <c r="E822" s="841" t="s">
        <v>1880</v>
      </c>
      <c r="F822" s="757" t="s">
        <v>1863</v>
      </c>
      <c r="G822" s="757" t="s">
        <v>2282</v>
      </c>
      <c r="H822" s="757" t="s">
        <v>566</v>
      </c>
      <c r="I822" s="757" t="s">
        <v>2936</v>
      </c>
      <c r="J822" s="757" t="s">
        <v>2284</v>
      </c>
      <c r="K822" s="757" t="s">
        <v>1746</v>
      </c>
      <c r="L822" s="758">
        <v>0</v>
      </c>
      <c r="M822" s="758">
        <v>0</v>
      </c>
      <c r="N822" s="757">
        <v>5</v>
      </c>
      <c r="O822" s="842">
        <v>1</v>
      </c>
      <c r="P822" s="758">
        <v>0</v>
      </c>
      <c r="Q822" s="775"/>
      <c r="R822" s="757">
        <v>2</v>
      </c>
      <c r="S822" s="775">
        <v>0.4</v>
      </c>
      <c r="T822" s="842">
        <v>0.5</v>
      </c>
      <c r="U822" s="798">
        <v>0.5</v>
      </c>
    </row>
    <row r="823" spans="1:21" ht="14.4" customHeight="1" x14ac:dyDescent="0.3">
      <c r="A823" s="756">
        <v>50</v>
      </c>
      <c r="B823" s="757" t="s">
        <v>1862</v>
      </c>
      <c r="C823" s="757" t="s">
        <v>1867</v>
      </c>
      <c r="D823" s="840" t="s">
        <v>3055</v>
      </c>
      <c r="E823" s="841" t="s">
        <v>1880</v>
      </c>
      <c r="F823" s="757" t="s">
        <v>1863</v>
      </c>
      <c r="G823" s="757" t="s">
        <v>2282</v>
      </c>
      <c r="H823" s="757" t="s">
        <v>566</v>
      </c>
      <c r="I823" s="757" t="s">
        <v>2937</v>
      </c>
      <c r="J823" s="757" t="s">
        <v>2938</v>
      </c>
      <c r="K823" s="757" t="s">
        <v>2574</v>
      </c>
      <c r="L823" s="758">
        <v>0</v>
      </c>
      <c r="M823" s="758">
        <v>0</v>
      </c>
      <c r="N823" s="757">
        <v>1</v>
      </c>
      <c r="O823" s="842">
        <v>0.5</v>
      </c>
      <c r="P823" s="758">
        <v>0</v>
      </c>
      <c r="Q823" s="775"/>
      <c r="R823" s="757">
        <v>1</v>
      </c>
      <c r="S823" s="775">
        <v>1</v>
      </c>
      <c r="T823" s="842">
        <v>0.5</v>
      </c>
      <c r="U823" s="798">
        <v>1</v>
      </c>
    </row>
    <row r="824" spans="1:21" ht="14.4" customHeight="1" x14ac:dyDescent="0.3">
      <c r="A824" s="756">
        <v>50</v>
      </c>
      <c r="B824" s="757" t="s">
        <v>1862</v>
      </c>
      <c r="C824" s="757" t="s">
        <v>1867</v>
      </c>
      <c r="D824" s="840" t="s">
        <v>3055</v>
      </c>
      <c r="E824" s="841" t="s">
        <v>1880</v>
      </c>
      <c r="F824" s="757" t="s">
        <v>1863</v>
      </c>
      <c r="G824" s="757" t="s">
        <v>2411</v>
      </c>
      <c r="H824" s="757" t="s">
        <v>595</v>
      </c>
      <c r="I824" s="757" t="s">
        <v>2441</v>
      </c>
      <c r="J824" s="757" t="s">
        <v>1575</v>
      </c>
      <c r="K824" s="757" t="s">
        <v>2442</v>
      </c>
      <c r="L824" s="758">
        <v>1887.9</v>
      </c>
      <c r="M824" s="758">
        <v>77403.899999999994</v>
      </c>
      <c r="N824" s="757">
        <v>41</v>
      </c>
      <c r="O824" s="842">
        <v>10</v>
      </c>
      <c r="P824" s="758">
        <v>54749.099999999991</v>
      </c>
      <c r="Q824" s="775">
        <v>0.70731707317073167</v>
      </c>
      <c r="R824" s="757">
        <v>29</v>
      </c>
      <c r="S824" s="775">
        <v>0.70731707317073167</v>
      </c>
      <c r="T824" s="842">
        <v>7</v>
      </c>
      <c r="U824" s="798">
        <v>0.7</v>
      </c>
    </row>
    <row r="825" spans="1:21" ht="14.4" customHeight="1" x14ac:dyDescent="0.3">
      <c r="A825" s="756">
        <v>50</v>
      </c>
      <c r="B825" s="757" t="s">
        <v>1862</v>
      </c>
      <c r="C825" s="757" t="s">
        <v>1867</v>
      </c>
      <c r="D825" s="840" t="s">
        <v>3055</v>
      </c>
      <c r="E825" s="841" t="s">
        <v>1880</v>
      </c>
      <c r="F825" s="757" t="s">
        <v>1863</v>
      </c>
      <c r="G825" s="757" t="s">
        <v>1939</v>
      </c>
      <c r="H825" s="757" t="s">
        <v>566</v>
      </c>
      <c r="I825" s="757" t="s">
        <v>2939</v>
      </c>
      <c r="J825" s="757" t="s">
        <v>1941</v>
      </c>
      <c r="K825" s="757" t="s">
        <v>2940</v>
      </c>
      <c r="L825" s="758">
        <v>842.31</v>
      </c>
      <c r="M825" s="758">
        <v>1684.62</v>
      </c>
      <c r="N825" s="757">
        <v>2</v>
      </c>
      <c r="O825" s="842">
        <v>1.5</v>
      </c>
      <c r="P825" s="758"/>
      <c r="Q825" s="775">
        <v>0</v>
      </c>
      <c r="R825" s="757"/>
      <c r="S825" s="775">
        <v>0</v>
      </c>
      <c r="T825" s="842"/>
      <c r="U825" s="798">
        <v>0</v>
      </c>
    </row>
    <row r="826" spans="1:21" ht="14.4" customHeight="1" x14ac:dyDescent="0.3">
      <c r="A826" s="756">
        <v>50</v>
      </c>
      <c r="B826" s="757" t="s">
        <v>1862</v>
      </c>
      <c r="C826" s="757" t="s">
        <v>1867</v>
      </c>
      <c r="D826" s="840" t="s">
        <v>3055</v>
      </c>
      <c r="E826" s="841" t="s">
        <v>1880</v>
      </c>
      <c r="F826" s="757" t="s">
        <v>1863</v>
      </c>
      <c r="G826" s="757" t="s">
        <v>1939</v>
      </c>
      <c r="H826" s="757" t="s">
        <v>566</v>
      </c>
      <c r="I826" s="757" t="s">
        <v>2941</v>
      </c>
      <c r="J826" s="757" t="s">
        <v>1941</v>
      </c>
      <c r="K826" s="757" t="s">
        <v>2942</v>
      </c>
      <c r="L826" s="758">
        <v>683.39</v>
      </c>
      <c r="M826" s="758">
        <v>683.39</v>
      </c>
      <c r="N826" s="757">
        <v>1</v>
      </c>
      <c r="O826" s="842">
        <v>1</v>
      </c>
      <c r="P826" s="758"/>
      <c r="Q826" s="775">
        <v>0</v>
      </c>
      <c r="R826" s="757"/>
      <c r="S826" s="775">
        <v>0</v>
      </c>
      <c r="T826" s="842"/>
      <c r="U826" s="798">
        <v>0</v>
      </c>
    </row>
    <row r="827" spans="1:21" ht="14.4" customHeight="1" x14ac:dyDescent="0.3">
      <c r="A827" s="756">
        <v>50</v>
      </c>
      <c r="B827" s="757" t="s">
        <v>1862</v>
      </c>
      <c r="C827" s="757" t="s">
        <v>1867</v>
      </c>
      <c r="D827" s="840" t="s">
        <v>3055</v>
      </c>
      <c r="E827" s="841" t="s">
        <v>1880</v>
      </c>
      <c r="F827" s="757" t="s">
        <v>1863</v>
      </c>
      <c r="G827" s="757" t="s">
        <v>2943</v>
      </c>
      <c r="H827" s="757" t="s">
        <v>595</v>
      </c>
      <c r="I827" s="757" t="s">
        <v>1518</v>
      </c>
      <c r="J827" s="757" t="s">
        <v>1519</v>
      </c>
      <c r="K827" s="757" t="s">
        <v>1520</v>
      </c>
      <c r="L827" s="758">
        <v>133.94</v>
      </c>
      <c r="M827" s="758">
        <v>1339.3999999999999</v>
      </c>
      <c r="N827" s="757">
        <v>10</v>
      </c>
      <c r="O827" s="842">
        <v>2</v>
      </c>
      <c r="P827" s="758"/>
      <c r="Q827" s="775">
        <v>0</v>
      </c>
      <c r="R827" s="757"/>
      <c r="S827" s="775">
        <v>0</v>
      </c>
      <c r="T827" s="842"/>
      <c r="U827" s="798">
        <v>0</v>
      </c>
    </row>
    <row r="828" spans="1:21" ht="14.4" customHeight="1" x14ac:dyDescent="0.3">
      <c r="A828" s="756">
        <v>50</v>
      </c>
      <c r="B828" s="757" t="s">
        <v>1862</v>
      </c>
      <c r="C828" s="757" t="s">
        <v>1867</v>
      </c>
      <c r="D828" s="840" t="s">
        <v>3055</v>
      </c>
      <c r="E828" s="841" t="s">
        <v>1880</v>
      </c>
      <c r="F828" s="757" t="s">
        <v>1863</v>
      </c>
      <c r="G828" s="757" t="s">
        <v>2593</v>
      </c>
      <c r="H828" s="757" t="s">
        <v>566</v>
      </c>
      <c r="I828" s="757" t="s">
        <v>2944</v>
      </c>
      <c r="J828" s="757" t="s">
        <v>2595</v>
      </c>
      <c r="K828" s="757" t="s">
        <v>2945</v>
      </c>
      <c r="L828" s="758">
        <v>226.15</v>
      </c>
      <c r="M828" s="758">
        <v>226.15</v>
      </c>
      <c r="N828" s="757">
        <v>1</v>
      </c>
      <c r="O828" s="842">
        <v>1</v>
      </c>
      <c r="P828" s="758"/>
      <c r="Q828" s="775">
        <v>0</v>
      </c>
      <c r="R828" s="757"/>
      <c r="S828" s="775">
        <v>0</v>
      </c>
      <c r="T828" s="842"/>
      <c r="U828" s="798">
        <v>0</v>
      </c>
    </row>
    <row r="829" spans="1:21" ht="14.4" customHeight="1" x14ac:dyDescent="0.3">
      <c r="A829" s="756">
        <v>50</v>
      </c>
      <c r="B829" s="757" t="s">
        <v>1862</v>
      </c>
      <c r="C829" s="757" t="s">
        <v>1867</v>
      </c>
      <c r="D829" s="840" t="s">
        <v>3055</v>
      </c>
      <c r="E829" s="841" t="s">
        <v>1880</v>
      </c>
      <c r="F829" s="757" t="s">
        <v>1863</v>
      </c>
      <c r="G829" s="757" t="s">
        <v>2593</v>
      </c>
      <c r="H829" s="757" t="s">
        <v>566</v>
      </c>
      <c r="I829" s="757" t="s">
        <v>2946</v>
      </c>
      <c r="J829" s="757" t="s">
        <v>2595</v>
      </c>
      <c r="K829" s="757" t="s">
        <v>2947</v>
      </c>
      <c r="L829" s="758">
        <v>274.41000000000003</v>
      </c>
      <c r="M829" s="758">
        <v>1097.6400000000001</v>
      </c>
      <c r="N829" s="757">
        <v>4</v>
      </c>
      <c r="O829" s="842">
        <v>2</v>
      </c>
      <c r="P829" s="758">
        <v>1097.6400000000001</v>
      </c>
      <c r="Q829" s="775">
        <v>1</v>
      </c>
      <c r="R829" s="757">
        <v>4</v>
      </c>
      <c r="S829" s="775">
        <v>1</v>
      </c>
      <c r="T829" s="842">
        <v>2</v>
      </c>
      <c r="U829" s="798">
        <v>1</v>
      </c>
    </row>
    <row r="830" spans="1:21" ht="14.4" customHeight="1" x14ac:dyDescent="0.3">
      <c r="A830" s="756">
        <v>50</v>
      </c>
      <c r="B830" s="757" t="s">
        <v>1862</v>
      </c>
      <c r="C830" s="757" t="s">
        <v>1867</v>
      </c>
      <c r="D830" s="840" t="s">
        <v>3055</v>
      </c>
      <c r="E830" s="841" t="s">
        <v>1880</v>
      </c>
      <c r="F830" s="757" t="s">
        <v>1863</v>
      </c>
      <c r="G830" s="757" t="s">
        <v>2593</v>
      </c>
      <c r="H830" s="757" t="s">
        <v>566</v>
      </c>
      <c r="I830" s="757" t="s">
        <v>2594</v>
      </c>
      <c r="J830" s="757" t="s">
        <v>2595</v>
      </c>
      <c r="K830" s="757" t="s">
        <v>2596</v>
      </c>
      <c r="L830" s="758">
        <v>327.38</v>
      </c>
      <c r="M830" s="758">
        <v>1636.9</v>
      </c>
      <c r="N830" s="757">
        <v>5</v>
      </c>
      <c r="O830" s="842">
        <v>4</v>
      </c>
      <c r="P830" s="758">
        <v>654.76</v>
      </c>
      <c r="Q830" s="775">
        <v>0.39999999999999997</v>
      </c>
      <c r="R830" s="757">
        <v>2</v>
      </c>
      <c r="S830" s="775">
        <v>0.4</v>
      </c>
      <c r="T830" s="842">
        <v>2</v>
      </c>
      <c r="U830" s="798">
        <v>0.5</v>
      </c>
    </row>
    <row r="831" spans="1:21" ht="14.4" customHeight="1" x14ac:dyDescent="0.3">
      <c r="A831" s="756">
        <v>50</v>
      </c>
      <c r="B831" s="757" t="s">
        <v>1862</v>
      </c>
      <c r="C831" s="757" t="s">
        <v>1867</v>
      </c>
      <c r="D831" s="840" t="s">
        <v>3055</v>
      </c>
      <c r="E831" s="841" t="s">
        <v>1880</v>
      </c>
      <c r="F831" s="757" t="s">
        <v>1863</v>
      </c>
      <c r="G831" s="757" t="s">
        <v>2593</v>
      </c>
      <c r="H831" s="757" t="s">
        <v>566</v>
      </c>
      <c r="I831" s="757" t="s">
        <v>2948</v>
      </c>
      <c r="J831" s="757" t="s">
        <v>2595</v>
      </c>
      <c r="K831" s="757" t="s">
        <v>2949</v>
      </c>
      <c r="L831" s="758">
        <v>0</v>
      </c>
      <c r="M831" s="758">
        <v>0</v>
      </c>
      <c r="N831" s="757">
        <v>1</v>
      </c>
      <c r="O831" s="842">
        <v>1</v>
      </c>
      <c r="P831" s="758">
        <v>0</v>
      </c>
      <c r="Q831" s="775"/>
      <c r="R831" s="757">
        <v>1</v>
      </c>
      <c r="S831" s="775">
        <v>1</v>
      </c>
      <c r="T831" s="842">
        <v>1</v>
      </c>
      <c r="U831" s="798">
        <v>1</v>
      </c>
    </row>
    <row r="832" spans="1:21" ht="14.4" customHeight="1" x14ac:dyDescent="0.3">
      <c r="A832" s="756">
        <v>50</v>
      </c>
      <c r="B832" s="757" t="s">
        <v>1862</v>
      </c>
      <c r="C832" s="757" t="s">
        <v>1867</v>
      </c>
      <c r="D832" s="840" t="s">
        <v>3055</v>
      </c>
      <c r="E832" s="841" t="s">
        <v>1880</v>
      </c>
      <c r="F832" s="757" t="s">
        <v>1863</v>
      </c>
      <c r="G832" s="757" t="s">
        <v>2950</v>
      </c>
      <c r="H832" s="757" t="s">
        <v>566</v>
      </c>
      <c r="I832" s="757" t="s">
        <v>2951</v>
      </c>
      <c r="J832" s="757" t="s">
        <v>2952</v>
      </c>
      <c r="K832" s="757" t="s">
        <v>2953</v>
      </c>
      <c r="L832" s="758">
        <v>3968.05</v>
      </c>
      <c r="M832" s="758">
        <v>3968.05</v>
      </c>
      <c r="N832" s="757">
        <v>1</v>
      </c>
      <c r="O832" s="842">
        <v>0.5</v>
      </c>
      <c r="P832" s="758">
        <v>3968.05</v>
      </c>
      <c r="Q832" s="775">
        <v>1</v>
      </c>
      <c r="R832" s="757">
        <v>1</v>
      </c>
      <c r="S832" s="775">
        <v>1</v>
      </c>
      <c r="T832" s="842">
        <v>0.5</v>
      </c>
      <c r="U832" s="798">
        <v>1</v>
      </c>
    </row>
    <row r="833" spans="1:21" ht="14.4" customHeight="1" x14ac:dyDescent="0.3">
      <c r="A833" s="756">
        <v>50</v>
      </c>
      <c r="B833" s="757" t="s">
        <v>1862</v>
      </c>
      <c r="C833" s="757" t="s">
        <v>1867</v>
      </c>
      <c r="D833" s="840" t="s">
        <v>3055</v>
      </c>
      <c r="E833" s="841" t="s">
        <v>1880</v>
      </c>
      <c r="F833" s="757" t="s">
        <v>1863</v>
      </c>
      <c r="G833" s="757" t="s">
        <v>2420</v>
      </c>
      <c r="H833" s="757" t="s">
        <v>566</v>
      </c>
      <c r="I833" s="757" t="s">
        <v>2954</v>
      </c>
      <c r="J833" s="757" t="s">
        <v>2955</v>
      </c>
      <c r="K833" s="757" t="s">
        <v>2956</v>
      </c>
      <c r="L833" s="758">
        <v>99.94</v>
      </c>
      <c r="M833" s="758">
        <v>299.82</v>
      </c>
      <c r="N833" s="757">
        <v>3</v>
      </c>
      <c r="O833" s="842">
        <v>1</v>
      </c>
      <c r="P833" s="758"/>
      <c r="Q833" s="775">
        <v>0</v>
      </c>
      <c r="R833" s="757"/>
      <c r="S833" s="775">
        <v>0</v>
      </c>
      <c r="T833" s="842"/>
      <c r="U833" s="798">
        <v>0</v>
      </c>
    </row>
    <row r="834" spans="1:21" ht="14.4" customHeight="1" x14ac:dyDescent="0.3">
      <c r="A834" s="756">
        <v>50</v>
      </c>
      <c r="B834" s="757" t="s">
        <v>1862</v>
      </c>
      <c r="C834" s="757" t="s">
        <v>1867</v>
      </c>
      <c r="D834" s="840" t="s">
        <v>3055</v>
      </c>
      <c r="E834" s="841" t="s">
        <v>1880</v>
      </c>
      <c r="F834" s="757" t="s">
        <v>1863</v>
      </c>
      <c r="G834" s="757" t="s">
        <v>2420</v>
      </c>
      <c r="H834" s="757" t="s">
        <v>566</v>
      </c>
      <c r="I834" s="757" t="s">
        <v>2421</v>
      </c>
      <c r="J834" s="757" t="s">
        <v>1055</v>
      </c>
      <c r="K834" s="757" t="s">
        <v>1056</v>
      </c>
      <c r="L834" s="758">
        <v>50.32</v>
      </c>
      <c r="M834" s="758">
        <v>100.64</v>
      </c>
      <c r="N834" s="757">
        <v>2</v>
      </c>
      <c r="O834" s="842">
        <v>0.5</v>
      </c>
      <c r="P834" s="758">
        <v>100.64</v>
      </c>
      <c r="Q834" s="775">
        <v>1</v>
      </c>
      <c r="R834" s="757">
        <v>2</v>
      </c>
      <c r="S834" s="775">
        <v>1</v>
      </c>
      <c r="T834" s="842">
        <v>0.5</v>
      </c>
      <c r="U834" s="798">
        <v>1</v>
      </c>
    </row>
    <row r="835" spans="1:21" ht="14.4" customHeight="1" x14ac:dyDescent="0.3">
      <c r="A835" s="756">
        <v>50</v>
      </c>
      <c r="B835" s="757" t="s">
        <v>1862</v>
      </c>
      <c r="C835" s="757" t="s">
        <v>1867</v>
      </c>
      <c r="D835" s="840" t="s">
        <v>3055</v>
      </c>
      <c r="E835" s="841" t="s">
        <v>1880</v>
      </c>
      <c r="F835" s="757" t="s">
        <v>1863</v>
      </c>
      <c r="G835" s="757" t="s">
        <v>2957</v>
      </c>
      <c r="H835" s="757" t="s">
        <v>566</v>
      </c>
      <c r="I835" s="757" t="s">
        <v>2958</v>
      </c>
      <c r="J835" s="757" t="s">
        <v>2959</v>
      </c>
      <c r="K835" s="757" t="s">
        <v>2960</v>
      </c>
      <c r="L835" s="758">
        <v>0</v>
      </c>
      <c r="M835" s="758">
        <v>0</v>
      </c>
      <c r="N835" s="757">
        <v>1</v>
      </c>
      <c r="O835" s="842">
        <v>0.5</v>
      </c>
      <c r="P835" s="758"/>
      <c r="Q835" s="775"/>
      <c r="R835" s="757"/>
      <c r="S835" s="775">
        <v>0</v>
      </c>
      <c r="T835" s="842"/>
      <c r="U835" s="798">
        <v>0</v>
      </c>
    </row>
    <row r="836" spans="1:21" ht="14.4" customHeight="1" x14ac:dyDescent="0.3">
      <c r="A836" s="756">
        <v>50</v>
      </c>
      <c r="B836" s="757" t="s">
        <v>1862</v>
      </c>
      <c r="C836" s="757" t="s">
        <v>1867</v>
      </c>
      <c r="D836" s="840" t="s">
        <v>3055</v>
      </c>
      <c r="E836" s="841" t="s">
        <v>1880</v>
      </c>
      <c r="F836" s="757" t="s">
        <v>1864</v>
      </c>
      <c r="G836" s="757" t="s">
        <v>2597</v>
      </c>
      <c r="H836" s="757" t="s">
        <v>566</v>
      </c>
      <c r="I836" s="757" t="s">
        <v>2598</v>
      </c>
      <c r="J836" s="757" t="s">
        <v>2599</v>
      </c>
      <c r="K836" s="757" t="s">
        <v>2600</v>
      </c>
      <c r="L836" s="758">
        <v>25</v>
      </c>
      <c r="M836" s="758">
        <v>1925</v>
      </c>
      <c r="N836" s="757">
        <v>77</v>
      </c>
      <c r="O836" s="842">
        <v>20</v>
      </c>
      <c r="P836" s="758">
        <v>1925</v>
      </c>
      <c r="Q836" s="775">
        <v>1</v>
      </c>
      <c r="R836" s="757">
        <v>77</v>
      </c>
      <c r="S836" s="775">
        <v>1</v>
      </c>
      <c r="T836" s="842">
        <v>20</v>
      </c>
      <c r="U836" s="798">
        <v>1</v>
      </c>
    </row>
    <row r="837" spans="1:21" ht="14.4" customHeight="1" x14ac:dyDescent="0.3">
      <c r="A837" s="756">
        <v>50</v>
      </c>
      <c r="B837" s="757" t="s">
        <v>1862</v>
      </c>
      <c r="C837" s="757" t="s">
        <v>1867</v>
      </c>
      <c r="D837" s="840" t="s">
        <v>3055</v>
      </c>
      <c r="E837" s="841" t="s">
        <v>1880</v>
      </c>
      <c r="F837" s="757" t="s">
        <v>1864</v>
      </c>
      <c r="G837" s="757" t="s">
        <v>2597</v>
      </c>
      <c r="H837" s="757" t="s">
        <v>566</v>
      </c>
      <c r="I837" s="757" t="s">
        <v>2601</v>
      </c>
      <c r="J837" s="757" t="s">
        <v>2599</v>
      </c>
      <c r="K837" s="757" t="s">
        <v>2602</v>
      </c>
      <c r="L837" s="758">
        <v>30</v>
      </c>
      <c r="M837" s="758">
        <v>2310</v>
      </c>
      <c r="N837" s="757">
        <v>77</v>
      </c>
      <c r="O837" s="842">
        <v>20</v>
      </c>
      <c r="P837" s="758">
        <v>2190</v>
      </c>
      <c r="Q837" s="775">
        <v>0.94805194805194803</v>
      </c>
      <c r="R837" s="757">
        <v>73</v>
      </c>
      <c r="S837" s="775">
        <v>0.94805194805194803</v>
      </c>
      <c r="T837" s="842">
        <v>19</v>
      </c>
      <c r="U837" s="798">
        <v>0.95</v>
      </c>
    </row>
    <row r="838" spans="1:21" ht="14.4" customHeight="1" x14ac:dyDescent="0.3">
      <c r="A838" s="756">
        <v>50</v>
      </c>
      <c r="B838" s="757" t="s">
        <v>1862</v>
      </c>
      <c r="C838" s="757" t="s">
        <v>1867</v>
      </c>
      <c r="D838" s="840" t="s">
        <v>3055</v>
      </c>
      <c r="E838" s="841" t="s">
        <v>1880</v>
      </c>
      <c r="F838" s="757" t="s">
        <v>1864</v>
      </c>
      <c r="G838" s="757" t="s">
        <v>2597</v>
      </c>
      <c r="H838" s="757" t="s">
        <v>566</v>
      </c>
      <c r="I838" s="757" t="s">
        <v>2961</v>
      </c>
      <c r="J838" s="757" t="s">
        <v>2599</v>
      </c>
      <c r="K838" s="757" t="s">
        <v>2962</v>
      </c>
      <c r="L838" s="758">
        <v>15</v>
      </c>
      <c r="M838" s="758">
        <v>60</v>
      </c>
      <c r="N838" s="757">
        <v>4</v>
      </c>
      <c r="O838" s="842">
        <v>1</v>
      </c>
      <c r="P838" s="758"/>
      <c r="Q838" s="775">
        <v>0</v>
      </c>
      <c r="R838" s="757"/>
      <c r="S838" s="775">
        <v>0</v>
      </c>
      <c r="T838" s="842"/>
      <c r="U838" s="798">
        <v>0</v>
      </c>
    </row>
    <row r="839" spans="1:21" ht="14.4" customHeight="1" x14ac:dyDescent="0.3">
      <c r="A839" s="756">
        <v>50</v>
      </c>
      <c r="B839" s="757" t="s">
        <v>1862</v>
      </c>
      <c r="C839" s="757" t="s">
        <v>1867</v>
      </c>
      <c r="D839" s="840" t="s">
        <v>3055</v>
      </c>
      <c r="E839" s="841" t="s">
        <v>1880</v>
      </c>
      <c r="F839" s="757" t="s">
        <v>1864</v>
      </c>
      <c r="G839" s="757" t="s">
        <v>2603</v>
      </c>
      <c r="H839" s="757" t="s">
        <v>566</v>
      </c>
      <c r="I839" s="757" t="s">
        <v>2604</v>
      </c>
      <c r="J839" s="757" t="s">
        <v>2605</v>
      </c>
      <c r="K839" s="757" t="s">
        <v>2606</v>
      </c>
      <c r="L839" s="758">
        <v>378.48</v>
      </c>
      <c r="M839" s="758">
        <v>6055.6799999999985</v>
      </c>
      <c r="N839" s="757">
        <v>16</v>
      </c>
      <c r="O839" s="842">
        <v>16</v>
      </c>
      <c r="P839" s="758">
        <v>6055.6799999999985</v>
      </c>
      <c r="Q839" s="775">
        <v>1</v>
      </c>
      <c r="R839" s="757">
        <v>16</v>
      </c>
      <c r="S839" s="775">
        <v>1</v>
      </c>
      <c r="T839" s="842">
        <v>16</v>
      </c>
      <c r="U839" s="798">
        <v>1</v>
      </c>
    </row>
    <row r="840" spans="1:21" ht="14.4" customHeight="1" x14ac:dyDescent="0.3">
      <c r="A840" s="756">
        <v>50</v>
      </c>
      <c r="B840" s="757" t="s">
        <v>1862</v>
      </c>
      <c r="C840" s="757" t="s">
        <v>1867</v>
      </c>
      <c r="D840" s="840" t="s">
        <v>3055</v>
      </c>
      <c r="E840" s="841" t="s">
        <v>1880</v>
      </c>
      <c r="F840" s="757" t="s">
        <v>1864</v>
      </c>
      <c r="G840" s="757" t="s">
        <v>2603</v>
      </c>
      <c r="H840" s="757" t="s">
        <v>566</v>
      </c>
      <c r="I840" s="757" t="s">
        <v>2607</v>
      </c>
      <c r="J840" s="757" t="s">
        <v>2608</v>
      </c>
      <c r="K840" s="757" t="s">
        <v>2609</v>
      </c>
      <c r="L840" s="758">
        <v>378.48</v>
      </c>
      <c r="M840" s="758">
        <v>4541.76</v>
      </c>
      <c r="N840" s="757">
        <v>12</v>
      </c>
      <c r="O840" s="842">
        <v>12</v>
      </c>
      <c r="P840" s="758">
        <v>4541.76</v>
      </c>
      <c r="Q840" s="775">
        <v>1</v>
      </c>
      <c r="R840" s="757">
        <v>12</v>
      </c>
      <c r="S840" s="775">
        <v>1</v>
      </c>
      <c r="T840" s="842">
        <v>12</v>
      </c>
      <c r="U840" s="798">
        <v>1</v>
      </c>
    </row>
    <row r="841" spans="1:21" ht="14.4" customHeight="1" x14ac:dyDescent="0.3">
      <c r="A841" s="756">
        <v>50</v>
      </c>
      <c r="B841" s="757" t="s">
        <v>1862</v>
      </c>
      <c r="C841" s="757" t="s">
        <v>1867</v>
      </c>
      <c r="D841" s="840" t="s">
        <v>3055</v>
      </c>
      <c r="E841" s="841" t="s">
        <v>1881</v>
      </c>
      <c r="F841" s="757" t="s">
        <v>1863</v>
      </c>
      <c r="G841" s="757" t="s">
        <v>2963</v>
      </c>
      <c r="H841" s="757" t="s">
        <v>566</v>
      </c>
      <c r="I841" s="757" t="s">
        <v>2964</v>
      </c>
      <c r="J841" s="757" t="s">
        <v>1125</v>
      </c>
      <c r="K841" s="757" t="s">
        <v>2965</v>
      </c>
      <c r="L841" s="758">
        <v>61.44</v>
      </c>
      <c r="M841" s="758">
        <v>61.44</v>
      </c>
      <c r="N841" s="757">
        <v>1</v>
      </c>
      <c r="O841" s="842">
        <v>1</v>
      </c>
      <c r="P841" s="758">
        <v>61.44</v>
      </c>
      <c r="Q841" s="775">
        <v>1</v>
      </c>
      <c r="R841" s="757">
        <v>1</v>
      </c>
      <c r="S841" s="775">
        <v>1</v>
      </c>
      <c r="T841" s="842">
        <v>1</v>
      </c>
      <c r="U841" s="798">
        <v>1</v>
      </c>
    </row>
    <row r="842" spans="1:21" ht="14.4" customHeight="1" x14ac:dyDescent="0.3">
      <c r="A842" s="756">
        <v>50</v>
      </c>
      <c r="B842" s="757" t="s">
        <v>1862</v>
      </c>
      <c r="C842" s="757" t="s">
        <v>1867</v>
      </c>
      <c r="D842" s="840" t="s">
        <v>3055</v>
      </c>
      <c r="E842" s="841" t="s">
        <v>1881</v>
      </c>
      <c r="F842" s="757" t="s">
        <v>1863</v>
      </c>
      <c r="G842" s="757" t="s">
        <v>2643</v>
      </c>
      <c r="H842" s="757" t="s">
        <v>566</v>
      </c>
      <c r="I842" s="757" t="s">
        <v>2662</v>
      </c>
      <c r="J842" s="757" t="s">
        <v>1129</v>
      </c>
      <c r="K842" s="757" t="s">
        <v>2663</v>
      </c>
      <c r="L842" s="758">
        <v>48.09</v>
      </c>
      <c r="M842" s="758">
        <v>144.27000000000001</v>
      </c>
      <c r="N842" s="757">
        <v>3</v>
      </c>
      <c r="O842" s="842">
        <v>1</v>
      </c>
      <c r="P842" s="758">
        <v>144.27000000000001</v>
      </c>
      <c r="Q842" s="775">
        <v>1</v>
      </c>
      <c r="R842" s="757">
        <v>3</v>
      </c>
      <c r="S842" s="775">
        <v>1</v>
      </c>
      <c r="T842" s="842">
        <v>1</v>
      </c>
      <c r="U842" s="798">
        <v>1</v>
      </c>
    </row>
    <row r="843" spans="1:21" ht="14.4" customHeight="1" x14ac:dyDescent="0.3">
      <c r="A843" s="756">
        <v>50</v>
      </c>
      <c r="B843" s="757" t="s">
        <v>1862</v>
      </c>
      <c r="C843" s="757" t="s">
        <v>1867</v>
      </c>
      <c r="D843" s="840" t="s">
        <v>3055</v>
      </c>
      <c r="E843" s="841" t="s">
        <v>1881</v>
      </c>
      <c r="F843" s="757" t="s">
        <v>1863</v>
      </c>
      <c r="G843" s="757" t="s">
        <v>2699</v>
      </c>
      <c r="H843" s="757" t="s">
        <v>595</v>
      </c>
      <c r="I843" s="757" t="s">
        <v>2966</v>
      </c>
      <c r="J843" s="757" t="s">
        <v>2701</v>
      </c>
      <c r="K843" s="757" t="s">
        <v>2967</v>
      </c>
      <c r="L843" s="758">
        <v>0</v>
      </c>
      <c r="M843" s="758">
        <v>0</v>
      </c>
      <c r="N843" s="757">
        <v>1</v>
      </c>
      <c r="O843" s="842">
        <v>0.5</v>
      </c>
      <c r="P843" s="758">
        <v>0</v>
      </c>
      <c r="Q843" s="775"/>
      <c r="R843" s="757">
        <v>1</v>
      </c>
      <c r="S843" s="775">
        <v>1</v>
      </c>
      <c r="T843" s="842">
        <v>0.5</v>
      </c>
      <c r="U843" s="798">
        <v>1</v>
      </c>
    </row>
    <row r="844" spans="1:21" ht="14.4" customHeight="1" x14ac:dyDescent="0.3">
      <c r="A844" s="756">
        <v>50</v>
      </c>
      <c r="B844" s="757" t="s">
        <v>1862</v>
      </c>
      <c r="C844" s="757" t="s">
        <v>1867</v>
      </c>
      <c r="D844" s="840" t="s">
        <v>3055</v>
      </c>
      <c r="E844" s="841" t="s">
        <v>1881</v>
      </c>
      <c r="F844" s="757" t="s">
        <v>1863</v>
      </c>
      <c r="G844" s="757" t="s">
        <v>2221</v>
      </c>
      <c r="H844" s="757" t="s">
        <v>566</v>
      </c>
      <c r="I844" s="757" t="s">
        <v>2864</v>
      </c>
      <c r="J844" s="757" t="s">
        <v>2865</v>
      </c>
      <c r="K844" s="757" t="s">
        <v>2866</v>
      </c>
      <c r="L844" s="758">
        <v>21.92</v>
      </c>
      <c r="M844" s="758">
        <v>87.68</v>
      </c>
      <c r="N844" s="757">
        <v>4</v>
      </c>
      <c r="O844" s="842">
        <v>1</v>
      </c>
      <c r="P844" s="758"/>
      <c r="Q844" s="775">
        <v>0</v>
      </c>
      <c r="R844" s="757"/>
      <c r="S844" s="775">
        <v>0</v>
      </c>
      <c r="T844" s="842"/>
      <c r="U844" s="798">
        <v>0</v>
      </c>
    </row>
    <row r="845" spans="1:21" ht="14.4" customHeight="1" x14ac:dyDescent="0.3">
      <c r="A845" s="756">
        <v>50</v>
      </c>
      <c r="B845" s="757" t="s">
        <v>1862</v>
      </c>
      <c r="C845" s="757" t="s">
        <v>1867</v>
      </c>
      <c r="D845" s="840" t="s">
        <v>3055</v>
      </c>
      <c r="E845" s="841" t="s">
        <v>1881</v>
      </c>
      <c r="F845" s="757" t="s">
        <v>1863</v>
      </c>
      <c r="G845" s="757" t="s">
        <v>2282</v>
      </c>
      <c r="H845" s="757" t="s">
        <v>566</v>
      </c>
      <c r="I845" s="757" t="s">
        <v>2968</v>
      </c>
      <c r="J845" s="757" t="s">
        <v>2938</v>
      </c>
      <c r="K845" s="757" t="s">
        <v>1746</v>
      </c>
      <c r="L845" s="758">
        <v>0</v>
      </c>
      <c r="M845" s="758">
        <v>0</v>
      </c>
      <c r="N845" s="757">
        <v>1</v>
      </c>
      <c r="O845" s="842">
        <v>0.5</v>
      </c>
      <c r="P845" s="758">
        <v>0</v>
      </c>
      <c r="Q845" s="775"/>
      <c r="R845" s="757">
        <v>1</v>
      </c>
      <c r="S845" s="775">
        <v>1</v>
      </c>
      <c r="T845" s="842">
        <v>0.5</v>
      </c>
      <c r="U845" s="798">
        <v>1</v>
      </c>
    </row>
    <row r="846" spans="1:21" ht="14.4" customHeight="1" x14ac:dyDescent="0.3">
      <c r="A846" s="756">
        <v>50</v>
      </c>
      <c r="B846" s="757" t="s">
        <v>1862</v>
      </c>
      <c r="C846" s="757" t="s">
        <v>1867</v>
      </c>
      <c r="D846" s="840" t="s">
        <v>3055</v>
      </c>
      <c r="E846" s="841" t="s">
        <v>1881</v>
      </c>
      <c r="F846" s="757" t="s">
        <v>1863</v>
      </c>
      <c r="G846" s="757" t="s">
        <v>1936</v>
      </c>
      <c r="H846" s="757" t="s">
        <v>566</v>
      </c>
      <c r="I846" s="757" t="s">
        <v>2969</v>
      </c>
      <c r="J846" s="757" t="s">
        <v>764</v>
      </c>
      <c r="K846" s="757" t="s">
        <v>2970</v>
      </c>
      <c r="L846" s="758">
        <v>277.70999999999998</v>
      </c>
      <c r="M846" s="758">
        <v>277.70999999999998</v>
      </c>
      <c r="N846" s="757">
        <v>1</v>
      </c>
      <c r="O846" s="842">
        <v>1</v>
      </c>
      <c r="P846" s="758">
        <v>277.70999999999998</v>
      </c>
      <c r="Q846" s="775">
        <v>1</v>
      </c>
      <c r="R846" s="757">
        <v>1</v>
      </c>
      <c r="S846" s="775">
        <v>1</v>
      </c>
      <c r="T846" s="842">
        <v>1</v>
      </c>
      <c r="U846" s="798">
        <v>1</v>
      </c>
    </row>
    <row r="847" spans="1:21" ht="14.4" customHeight="1" x14ac:dyDescent="0.3">
      <c r="A847" s="756">
        <v>50</v>
      </c>
      <c r="B847" s="757" t="s">
        <v>1862</v>
      </c>
      <c r="C847" s="757" t="s">
        <v>1867</v>
      </c>
      <c r="D847" s="840" t="s">
        <v>3055</v>
      </c>
      <c r="E847" s="841" t="s">
        <v>1881</v>
      </c>
      <c r="F847" s="757" t="s">
        <v>1864</v>
      </c>
      <c r="G847" s="757" t="s">
        <v>2597</v>
      </c>
      <c r="H847" s="757" t="s">
        <v>566</v>
      </c>
      <c r="I847" s="757" t="s">
        <v>2598</v>
      </c>
      <c r="J847" s="757" t="s">
        <v>2599</v>
      </c>
      <c r="K847" s="757" t="s">
        <v>2600</v>
      </c>
      <c r="L847" s="758">
        <v>25</v>
      </c>
      <c r="M847" s="758">
        <v>900</v>
      </c>
      <c r="N847" s="757">
        <v>36</v>
      </c>
      <c r="O847" s="842">
        <v>9</v>
      </c>
      <c r="P847" s="758">
        <v>900</v>
      </c>
      <c r="Q847" s="775">
        <v>1</v>
      </c>
      <c r="R847" s="757">
        <v>36</v>
      </c>
      <c r="S847" s="775">
        <v>1</v>
      </c>
      <c r="T847" s="842">
        <v>9</v>
      </c>
      <c r="U847" s="798">
        <v>1</v>
      </c>
    </row>
    <row r="848" spans="1:21" ht="14.4" customHeight="1" x14ac:dyDescent="0.3">
      <c r="A848" s="756">
        <v>50</v>
      </c>
      <c r="B848" s="757" t="s">
        <v>1862</v>
      </c>
      <c r="C848" s="757" t="s">
        <v>1867</v>
      </c>
      <c r="D848" s="840" t="s">
        <v>3055</v>
      </c>
      <c r="E848" s="841" t="s">
        <v>1881</v>
      </c>
      <c r="F848" s="757" t="s">
        <v>1864</v>
      </c>
      <c r="G848" s="757" t="s">
        <v>2597</v>
      </c>
      <c r="H848" s="757" t="s">
        <v>566</v>
      </c>
      <c r="I848" s="757" t="s">
        <v>2601</v>
      </c>
      <c r="J848" s="757" t="s">
        <v>2599</v>
      </c>
      <c r="K848" s="757" t="s">
        <v>2602</v>
      </c>
      <c r="L848" s="758">
        <v>30</v>
      </c>
      <c r="M848" s="758">
        <v>840</v>
      </c>
      <c r="N848" s="757">
        <v>28</v>
      </c>
      <c r="O848" s="842">
        <v>7</v>
      </c>
      <c r="P848" s="758">
        <v>840</v>
      </c>
      <c r="Q848" s="775">
        <v>1</v>
      </c>
      <c r="R848" s="757">
        <v>28</v>
      </c>
      <c r="S848" s="775">
        <v>1</v>
      </c>
      <c r="T848" s="842">
        <v>7</v>
      </c>
      <c r="U848" s="798">
        <v>1</v>
      </c>
    </row>
    <row r="849" spans="1:21" ht="14.4" customHeight="1" x14ac:dyDescent="0.3">
      <c r="A849" s="756">
        <v>50</v>
      </c>
      <c r="B849" s="757" t="s">
        <v>1862</v>
      </c>
      <c r="C849" s="757" t="s">
        <v>1867</v>
      </c>
      <c r="D849" s="840" t="s">
        <v>3055</v>
      </c>
      <c r="E849" s="841" t="s">
        <v>1881</v>
      </c>
      <c r="F849" s="757" t="s">
        <v>1864</v>
      </c>
      <c r="G849" s="757" t="s">
        <v>2603</v>
      </c>
      <c r="H849" s="757" t="s">
        <v>566</v>
      </c>
      <c r="I849" s="757" t="s">
        <v>2604</v>
      </c>
      <c r="J849" s="757" t="s">
        <v>2605</v>
      </c>
      <c r="K849" s="757" t="s">
        <v>2606</v>
      </c>
      <c r="L849" s="758">
        <v>378.48</v>
      </c>
      <c r="M849" s="758">
        <v>1513.92</v>
      </c>
      <c r="N849" s="757">
        <v>4</v>
      </c>
      <c r="O849" s="842">
        <v>4</v>
      </c>
      <c r="P849" s="758">
        <v>1513.92</v>
      </c>
      <c r="Q849" s="775">
        <v>1</v>
      </c>
      <c r="R849" s="757">
        <v>4</v>
      </c>
      <c r="S849" s="775">
        <v>1</v>
      </c>
      <c r="T849" s="842">
        <v>4</v>
      </c>
      <c r="U849" s="798">
        <v>1</v>
      </c>
    </row>
    <row r="850" spans="1:21" ht="14.4" customHeight="1" x14ac:dyDescent="0.3">
      <c r="A850" s="756">
        <v>50</v>
      </c>
      <c r="B850" s="757" t="s">
        <v>1862</v>
      </c>
      <c r="C850" s="757" t="s">
        <v>1867</v>
      </c>
      <c r="D850" s="840" t="s">
        <v>3055</v>
      </c>
      <c r="E850" s="841" t="s">
        <v>1881</v>
      </c>
      <c r="F850" s="757" t="s">
        <v>1864</v>
      </c>
      <c r="G850" s="757" t="s">
        <v>2603</v>
      </c>
      <c r="H850" s="757" t="s">
        <v>566</v>
      </c>
      <c r="I850" s="757" t="s">
        <v>2607</v>
      </c>
      <c r="J850" s="757" t="s">
        <v>2608</v>
      </c>
      <c r="K850" s="757" t="s">
        <v>2609</v>
      </c>
      <c r="L850" s="758">
        <v>378.48</v>
      </c>
      <c r="M850" s="758">
        <v>1135.44</v>
      </c>
      <c r="N850" s="757">
        <v>3</v>
      </c>
      <c r="O850" s="842">
        <v>3</v>
      </c>
      <c r="P850" s="758">
        <v>1135.44</v>
      </c>
      <c r="Q850" s="775">
        <v>1</v>
      </c>
      <c r="R850" s="757">
        <v>3</v>
      </c>
      <c r="S850" s="775">
        <v>1</v>
      </c>
      <c r="T850" s="842">
        <v>3</v>
      </c>
      <c r="U850" s="798">
        <v>1</v>
      </c>
    </row>
    <row r="851" spans="1:21" ht="14.4" customHeight="1" x14ac:dyDescent="0.3">
      <c r="A851" s="756">
        <v>50</v>
      </c>
      <c r="B851" s="757" t="s">
        <v>1862</v>
      </c>
      <c r="C851" s="757" t="s">
        <v>1867</v>
      </c>
      <c r="D851" s="840" t="s">
        <v>3055</v>
      </c>
      <c r="E851" s="841" t="s">
        <v>1882</v>
      </c>
      <c r="F851" s="757" t="s">
        <v>1863</v>
      </c>
      <c r="G851" s="757" t="s">
        <v>2721</v>
      </c>
      <c r="H851" s="757" t="s">
        <v>595</v>
      </c>
      <c r="I851" s="757" t="s">
        <v>2722</v>
      </c>
      <c r="J851" s="757" t="s">
        <v>2723</v>
      </c>
      <c r="K851" s="757" t="s">
        <v>2724</v>
      </c>
      <c r="L851" s="758">
        <v>70.540000000000006</v>
      </c>
      <c r="M851" s="758">
        <v>141.08000000000001</v>
      </c>
      <c r="N851" s="757">
        <v>2</v>
      </c>
      <c r="O851" s="842">
        <v>0.5</v>
      </c>
      <c r="P851" s="758">
        <v>141.08000000000001</v>
      </c>
      <c r="Q851" s="775">
        <v>1</v>
      </c>
      <c r="R851" s="757">
        <v>2</v>
      </c>
      <c r="S851" s="775">
        <v>1</v>
      </c>
      <c r="T851" s="842">
        <v>0.5</v>
      </c>
      <c r="U851" s="798">
        <v>1</v>
      </c>
    </row>
    <row r="852" spans="1:21" ht="14.4" customHeight="1" x14ac:dyDescent="0.3">
      <c r="A852" s="756">
        <v>50</v>
      </c>
      <c r="B852" s="757" t="s">
        <v>1862</v>
      </c>
      <c r="C852" s="757" t="s">
        <v>1867</v>
      </c>
      <c r="D852" s="840" t="s">
        <v>3055</v>
      </c>
      <c r="E852" s="841" t="s">
        <v>1882</v>
      </c>
      <c r="F852" s="757" t="s">
        <v>1863</v>
      </c>
      <c r="G852" s="757" t="s">
        <v>2424</v>
      </c>
      <c r="H852" s="757" t="s">
        <v>566</v>
      </c>
      <c r="I852" s="757" t="s">
        <v>2425</v>
      </c>
      <c r="J852" s="757" t="s">
        <v>710</v>
      </c>
      <c r="K852" s="757" t="s">
        <v>2426</v>
      </c>
      <c r="L852" s="758">
        <v>37.61</v>
      </c>
      <c r="M852" s="758">
        <v>75.22</v>
      </c>
      <c r="N852" s="757">
        <v>2</v>
      </c>
      <c r="O852" s="842">
        <v>0.5</v>
      </c>
      <c r="P852" s="758">
        <v>75.22</v>
      </c>
      <c r="Q852" s="775">
        <v>1</v>
      </c>
      <c r="R852" s="757">
        <v>2</v>
      </c>
      <c r="S852" s="775">
        <v>1</v>
      </c>
      <c r="T852" s="842">
        <v>0.5</v>
      </c>
      <c r="U852" s="798">
        <v>1</v>
      </c>
    </row>
    <row r="853" spans="1:21" ht="14.4" customHeight="1" x14ac:dyDescent="0.3">
      <c r="A853" s="756">
        <v>50</v>
      </c>
      <c r="B853" s="757" t="s">
        <v>1862</v>
      </c>
      <c r="C853" s="757" t="s">
        <v>1867</v>
      </c>
      <c r="D853" s="840" t="s">
        <v>3055</v>
      </c>
      <c r="E853" s="841" t="s">
        <v>1882</v>
      </c>
      <c r="F853" s="757" t="s">
        <v>1863</v>
      </c>
      <c r="G853" s="757" t="s">
        <v>2094</v>
      </c>
      <c r="H853" s="757" t="s">
        <v>566</v>
      </c>
      <c r="I853" s="757" t="s">
        <v>2971</v>
      </c>
      <c r="J853" s="757" t="s">
        <v>2096</v>
      </c>
      <c r="K853" s="757" t="s">
        <v>2972</v>
      </c>
      <c r="L853" s="758">
        <v>93.49</v>
      </c>
      <c r="M853" s="758">
        <v>186.98</v>
      </c>
      <c r="N853" s="757">
        <v>2</v>
      </c>
      <c r="O853" s="842">
        <v>0.5</v>
      </c>
      <c r="P853" s="758">
        <v>186.98</v>
      </c>
      <c r="Q853" s="775">
        <v>1</v>
      </c>
      <c r="R853" s="757">
        <v>2</v>
      </c>
      <c r="S853" s="775">
        <v>1</v>
      </c>
      <c r="T853" s="842">
        <v>0.5</v>
      </c>
      <c r="U853" s="798">
        <v>1</v>
      </c>
    </row>
    <row r="854" spans="1:21" ht="14.4" customHeight="1" x14ac:dyDescent="0.3">
      <c r="A854" s="756">
        <v>50</v>
      </c>
      <c r="B854" s="757" t="s">
        <v>1862</v>
      </c>
      <c r="C854" s="757" t="s">
        <v>1867</v>
      </c>
      <c r="D854" s="840" t="s">
        <v>3055</v>
      </c>
      <c r="E854" s="841" t="s">
        <v>1882</v>
      </c>
      <c r="F854" s="757" t="s">
        <v>1863</v>
      </c>
      <c r="G854" s="757" t="s">
        <v>2973</v>
      </c>
      <c r="H854" s="757" t="s">
        <v>566</v>
      </c>
      <c r="I854" s="757" t="s">
        <v>2974</v>
      </c>
      <c r="J854" s="757" t="s">
        <v>2975</v>
      </c>
      <c r="K854" s="757" t="s">
        <v>2976</v>
      </c>
      <c r="L854" s="758">
        <v>55.34</v>
      </c>
      <c r="M854" s="758">
        <v>55.34</v>
      </c>
      <c r="N854" s="757">
        <v>1</v>
      </c>
      <c r="O854" s="842">
        <v>0.5</v>
      </c>
      <c r="P854" s="758">
        <v>55.34</v>
      </c>
      <c r="Q854" s="775">
        <v>1</v>
      </c>
      <c r="R854" s="757">
        <v>1</v>
      </c>
      <c r="S854" s="775">
        <v>1</v>
      </c>
      <c r="T854" s="842">
        <v>0.5</v>
      </c>
      <c r="U854" s="798">
        <v>1</v>
      </c>
    </row>
    <row r="855" spans="1:21" ht="14.4" customHeight="1" x14ac:dyDescent="0.3">
      <c r="A855" s="756">
        <v>50</v>
      </c>
      <c r="B855" s="757" t="s">
        <v>1862</v>
      </c>
      <c r="C855" s="757" t="s">
        <v>1867</v>
      </c>
      <c r="D855" s="840" t="s">
        <v>3055</v>
      </c>
      <c r="E855" s="841" t="s">
        <v>1884</v>
      </c>
      <c r="F855" s="757" t="s">
        <v>1863</v>
      </c>
      <c r="G855" s="757" t="s">
        <v>2424</v>
      </c>
      <c r="H855" s="757" t="s">
        <v>566</v>
      </c>
      <c r="I855" s="757" t="s">
        <v>2977</v>
      </c>
      <c r="J855" s="757" t="s">
        <v>2978</v>
      </c>
      <c r="K855" s="757" t="s">
        <v>2979</v>
      </c>
      <c r="L855" s="758">
        <v>80.760000000000005</v>
      </c>
      <c r="M855" s="758">
        <v>80.760000000000005</v>
      </c>
      <c r="N855" s="757">
        <v>1</v>
      </c>
      <c r="O855" s="842">
        <v>1</v>
      </c>
      <c r="P855" s="758">
        <v>80.760000000000005</v>
      </c>
      <c r="Q855" s="775">
        <v>1</v>
      </c>
      <c r="R855" s="757">
        <v>1</v>
      </c>
      <c r="S855" s="775">
        <v>1</v>
      </c>
      <c r="T855" s="842">
        <v>1</v>
      </c>
      <c r="U855" s="798">
        <v>1</v>
      </c>
    </row>
    <row r="856" spans="1:21" ht="14.4" customHeight="1" x14ac:dyDescent="0.3">
      <c r="A856" s="756">
        <v>50</v>
      </c>
      <c r="B856" s="757" t="s">
        <v>1862</v>
      </c>
      <c r="C856" s="757" t="s">
        <v>1867</v>
      </c>
      <c r="D856" s="840" t="s">
        <v>3055</v>
      </c>
      <c r="E856" s="841" t="s">
        <v>1885</v>
      </c>
      <c r="F856" s="757" t="s">
        <v>1863</v>
      </c>
      <c r="G856" s="757" t="s">
        <v>2297</v>
      </c>
      <c r="H856" s="757" t="s">
        <v>566</v>
      </c>
      <c r="I856" s="757" t="s">
        <v>2473</v>
      </c>
      <c r="J856" s="757" t="s">
        <v>2474</v>
      </c>
      <c r="K856" s="757" t="s">
        <v>1739</v>
      </c>
      <c r="L856" s="758">
        <v>4.7</v>
      </c>
      <c r="M856" s="758">
        <v>4.7</v>
      </c>
      <c r="N856" s="757">
        <v>1</v>
      </c>
      <c r="O856" s="842">
        <v>1</v>
      </c>
      <c r="P856" s="758"/>
      <c r="Q856" s="775">
        <v>0</v>
      </c>
      <c r="R856" s="757"/>
      <c r="S856" s="775">
        <v>0</v>
      </c>
      <c r="T856" s="842"/>
      <c r="U856" s="798">
        <v>0</v>
      </c>
    </row>
    <row r="857" spans="1:21" ht="14.4" customHeight="1" x14ac:dyDescent="0.3">
      <c r="A857" s="756">
        <v>50</v>
      </c>
      <c r="B857" s="757" t="s">
        <v>1862</v>
      </c>
      <c r="C857" s="757" t="s">
        <v>1867</v>
      </c>
      <c r="D857" s="840" t="s">
        <v>3055</v>
      </c>
      <c r="E857" s="841" t="s">
        <v>1885</v>
      </c>
      <c r="F857" s="757" t="s">
        <v>1863</v>
      </c>
      <c r="G857" s="757" t="s">
        <v>2297</v>
      </c>
      <c r="H857" s="757" t="s">
        <v>595</v>
      </c>
      <c r="I857" s="757" t="s">
        <v>1737</v>
      </c>
      <c r="J857" s="757" t="s">
        <v>1738</v>
      </c>
      <c r="K857" s="757" t="s">
        <v>1739</v>
      </c>
      <c r="L857" s="758">
        <v>4.7</v>
      </c>
      <c r="M857" s="758">
        <v>28.200000000000003</v>
      </c>
      <c r="N857" s="757">
        <v>6</v>
      </c>
      <c r="O857" s="842">
        <v>1</v>
      </c>
      <c r="P857" s="758"/>
      <c r="Q857" s="775">
        <v>0</v>
      </c>
      <c r="R857" s="757"/>
      <c r="S857" s="775">
        <v>0</v>
      </c>
      <c r="T857" s="842"/>
      <c r="U857" s="798">
        <v>0</v>
      </c>
    </row>
    <row r="858" spans="1:21" ht="14.4" customHeight="1" x14ac:dyDescent="0.3">
      <c r="A858" s="756">
        <v>50</v>
      </c>
      <c r="B858" s="757" t="s">
        <v>1862</v>
      </c>
      <c r="C858" s="757" t="s">
        <v>1867</v>
      </c>
      <c r="D858" s="840" t="s">
        <v>3055</v>
      </c>
      <c r="E858" s="841" t="s">
        <v>1885</v>
      </c>
      <c r="F858" s="757" t="s">
        <v>1863</v>
      </c>
      <c r="G858" s="757" t="s">
        <v>1888</v>
      </c>
      <c r="H858" s="757" t="s">
        <v>566</v>
      </c>
      <c r="I858" s="757" t="s">
        <v>2980</v>
      </c>
      <c r="J858" s="757" t="s">
        <v>628</v>
      </c>
      <c r="K858" s="757" t="s">
        <v>2232</v>
      </c>
      <c r="L858" s="758">
        <v>207.27</v>
      </c>
      <c r="M858" s="758">
        <v>207.27</v>
      </c>
      <c r="N858" s="757">
        <v>1</v>
      </c>
      <c r="O858" s="842">
        <v>1</v>
      </c>
      <c r="P858" s="758">
        <v>207.27</v>
      </c>
      <c r="Q858" s="775">
        <v>1</v>
      </c>
      <c r="R858" s="757">
        <v>1</v>
      </c>
      <c r="S858" s="775">
        <v>1</v>
      </c>
      <c r="T858" s="842">
        <v>1</v>
      </c>
      <c r="U858" s="798">
        <v>1</v>
      </c>
    </row>
    <row r="859" spans="1:21" ht="14.4" customHeight="1" x14ac:dyDescent="0.3">
      <c r="A859" s="756">
        <v>50</v>
      </c>
      <c r="B859" s="757" t="s">
        <v>1862</v>
      </c>
      <c r="C859" s="757" t="s">
        <v>1867</v>
      </c>
      <c r="D859" s="840" t="s">
        <v>3055</v>
      </c>
      <c r="E859" s="841" t="s">
        <v>1885</v>
      </c>
      <c r="F859" s="757" t="s">
        <v>1863</v>
      </c>
      <c r="G859" s="757" t="s">
        <v>1888</v>
      </c>
      <c r="H859" s="757" t="s">
        <v>566</v>
      </c>
      <c r="I859" s="757" t="s">
        <v>2981</v>
      </c>
      <c r="J859" s="757" t="s">
        <v>2423</v>
      </c>
      <c r="K859" s="757" t="s">
        <v>2982</v>
      </c>
      <c r="L859" s="758">
        <v>0</v>
      </c>
      <c r="M859" s="758">
        <v>0</v>
      </c>
      <c r="N859" s="757">
        <v>1</v>
      </c>
      <c r="O859" s="842">
        <v>0.5</v>
      </c>
      <c r="P859" s="758"/>
      <c r="Q859" s="775"/>
      <c r="R859" s="757"/>
      <c r="S859" s="775">
        <v>0</v>
      </c>
      <c r="T859" s="842"/>
      <c r="U859" s="798">
        <v>0</v>
      </c>
    </row>
    <row r="860" spans="1:21" ht="14.4" customHeight="1" x14ac:dyDescent="0.3">
      <c r="A860" s="756">
        <v>50</v>
      </c>
      <c r="B860" s="757" t="s">
        <v>1862</v>
      </c>
      <c r="C860" s="757" t="s">
        <v>1867</v>
      </c>
      <c r="D860" s="840" t="s">
        <v>3055</v>
      </c>
      <c r="E860" s="841" t="s">
        <v>1885</v>
      </c>
      <c r="F860" s="757" t="s">
        <v>1863</v>
      </c>
      <c r="G860" s="757" t="s">
        <v>1948</v>
      </c>
      <c r="H860" s="757" t="s">
        <v>595</v>
      </c>
      <c r="I860" s="757" t="s">
        <v>1636</v>
      </c>
      <c r="J860" s="757" t="s">
        <v>1631</v>
      </c>
      <c r="K860" s="757" t="s">
        <v>1637</v>
      </c>
      <c r="L860" s="758">
        <v>392.42</v>
      </c>
      <c r="M860" s="758">
        <v>784.84</v>
      </c>
      <c r="N860" s="757">
        <v>2</v>
      </c>
      <c r="O860" s="842">
        <v>1.5</v>
      </c>
      <c r="P860" s="758">
        <v>392.42</v>
      </c>
      <c r="Q860" s="775">
        <v>0.5</v>
      </c>
      <c r="R860" s="757">
        <v>1</v>
      </c>
      <c r="S860" s="775">
        <v>0.5</v>
      </c>
      <c r="T860" s="842">
        <v>1</v>
      </c>
      <c r="U860" s="798">
        <v>0.66666666666666663</v>
      </c>
    </row>
    <row r="861" spans="1:21" ht="14.4" customHeight="1" x14ac:dyDescent="0.3">
      <c r="A861" s="756">
        <v>50</v>
      </c>
      <c r="B861" s="757" t="s">
        <v>1862</v>
      </c>
      <c r="C861" s="757" t="s">
        <v>1867</v>
      </c>
      <c r="D861" s="840" t="s">
        <v>3055</v>
      </c>
      <c r="E861" s="841" t="s">
        <v>1885</v>
      </c>
      <c r="F861" s="757" t="s">
        <v>1863</v>
      </c>
      <c r="G861" s="757" t="s">
        <v>1948</v>
      </c>
      <c r="H861" s="757" t="s">
        <v>566</v>
      </c>
      <c r="I861" s="757" t="s">
        <v>2983</v>
      </c>
      <c r="J861" s="757" t="s">
        <v>2070</v>
      </c>
      <c r="K861" s="757" t="s">
        <v>2240</v>
      </c>
      <c r="L861" s="758">
        <v>0</v>
      </c>
      <c r="M861" s="758">
        <v>0</v>
      </c>
      <c r="N861" s="757">
        <v>1</v>
      </c>
      <c r="O861" s="842">
        <v>0.5</v>
      </c>
      <c r="P861" s="758"/>
      <c r="Q861" s="775"/>
      <c r="R861" s="757"/>
      <c r="S861" s="775">
        <v>0</v>
      </c>
      <c r="T861" s="842"/>
      <c r="U861" s="798">
        <v>0</v>
      </c>
    </row>
    <row r="862" spans="1:21" ht="14.4" customHeight="1" x14ac:dyDescent="0.3">
      <c r="A862" s="756">
        <v>50</v>
      </c>
      <c r="B862" s="757" t="s">
        <v>1862</v>
      </c>
      <c r="C862" s="757" t="s">
        <v>1867</v>
      </c>
      <c r="D862" s="840" t="s">
        <v>3055</v>
      </c>
      <c r="E862" s="841" t="s">
        <v>1885</v>
      </c>
      <c r="F862" s="757" t="s">
        <v>1863</v>
      </c>
      <c r="G862" s="757" t="s">
        <v>2984</v>
      </c>
      <c r="H862" s="757" t="s">
        <v>566</v>
      </c>
      <c r="I862" s="757" t="s">
        <v>2985</v>
      </c>
      <c r="J862" s="757" t="s">
        <v>2986</v>
      </c>
      <c r="K862" s="757" t="s">
        <v>2987</v>
      </c>
      <c r="L862" s="758">
        <v>0</v>
      </c>
      <c r="M862" s="758">
        <v>0</v>
      </c>
      <c r="N862" s="757">
        <v>1</v>
      </c>
      <c r="O862" s="842">
        <v>1</v>
      </c>
      <c r="P862" s="758"/>
      <c r="Q862" s="775"/>
      <c r="R862" s="757"/>
      <c r="S862" s="775">
        <v>0</v>
      </c>
      <c r="T862" s="842"/>
      <c r="U862" s="798">
        <v>0</v>
      </c>
    </row>
    <row r="863" spans="1:21" ht="14.4" customHeight="1" x14ac:dyDescent="0.3">
      <c r="A863" s="756">
        <v>50</v>
      </c>
      <c r="B863" s="757" t="s">
        <v>1862</v>
      </c>
      <c r="C863" s="757" t="s">
        <v>1867</v>
      </c>
      <c r="D863" s="840" t="s">
        <v>3055</v>
      </c>
      <c r="E863" s="841" t="s">
        <v>1885</v>
      </c>
      <c r="F863" s="757" t="s">
        <v>1863</v>
      </c>
      <c r="G863" s="757" t="s">
        <v>2075</v>
      </c>
      <c r="H863" s="757" t="s">
        <v>595</v>
      </c>
      <c r="I863" s="757" t="s">
        <v>2443</v>
      </c>
      <c r="J863" s="757" t="s">
        <v>1584</v>
      </c>
      <c r="K863" s="757" t="s">
        <v>2444</v>
      </c>
      <c r="L863" s="758">
        <v>229.38</v>
      </c>
      <c r="M863" s="758">
        <v>458.76</v>
      </c>
      <c r="N863" s="757">
        <v>2</v>
      </c>
      <c r="O863" s="842">
        <v>1</v>
      </c>
      <c r="P863" s="758">
        <v>229.38</v>
      </c>
      <c r="Q863" s="775">
        <v>0.5</v>
      </c>
      <c r="R863" s="757">
        <v>1</v>
      </c>
      <c r="S863" s="775">
        <v>0.5</v>
      </c>
      <c r="T863" s="842">
        <v>0.5</v>
      </c>
      <c r="U863" s="798">
        <v>0.5</v>
      </c>
    </row>
    <row r="864" spans="1:21" ht="14.4" customHeight="1" x14ac:dyDescent="0.3">
      <c r="A864" s="756">
        <v>50</v>
      </c>
      <c r="B864" s="757" t="s">
        <v>1862</v>
      </c>
      <c r="C864" s="757" t="s">
        <v>1867</v>
      </c>
      <c r="D864" s="840" t="s">
        <v>3055</v>
      </c>
      <c r="E864" s="841" t="s">
        <v>1885</v>
      </c>
      <c r="F864" s="757" t="s">
        <v>1863</v>
      </c>
      <c r="G864" s="757" t="s">
        <v>1890</v>
      </c>
      <c r="H864" s="757" t="s">
        <v>595</v>
      </c>
      <c r="I864" s="757" t="s">
        <v>2020</v>
      </c>
      <c r="J864" s="757" t="s">
        <v>958</v>
      </c>
      <c r="K864" s="757" t="s">
        <v>1602</v>
      </c>
      <c r="L864" s="758">
        <v>105.32</v>
      </c>
      <c r="M864" s="758">
        <v>105.32</v>
      </c>
      <c r="N864" s="757">
        <v>1</v>
      </c>
      <c r="O864" s="842">
        <v>1</v>
      </c>
      <c r="P864" s="758"/>
      <c r="Q864" s="775">
        <v>0</v>
      </c>
      <c r="R864" s="757"/>
      <c r="S864" s="775">
        <v>0</v>
      </c>
      <c r="T864" s="842"/>
      <c r="U864" s="798">
        <v>0</v>
      </c>
    </row>
    <row r="865" spans="1:21" ht="14.4" customHeight="1" x14ac:dyDescent="0.3">
      <c r="A865" s="756">
        <v>50</v>
      </c>
      <c r="B865" s="757" t="s">
        <v>1862</v>
      </c>
      <c r="C865" s="757" t="s">
        <v>1867</v>
      </c>
      <c r="D865" s="840" t="s">
        <v>3055</v>
      </c>
      <c r="E865" s="841" t="s">
        <v>1885</v>
      </c>
      <c r="F865" s="757" t="s">
        <v>1863</v>
      </c>
      <c r="G865" s="757" t="s">
        <v>1890</v>
      </c>
      <c r="H865" s="757" t="s">
        <v>566</v>
      </c>
      <c r="I865" s="757" t="s">
        <v>2076</v>
      </c>
      <c r="J865" s="757" t="s">
        <v>2077</v>
      </c>
      <c r="K865" s="757" t="s">
        <v>2078</v>
      </c>
      <c r="L865" s="758">
        <v>16.38</v>
      </c>
      <c r="M865" s="758">
        <v>16.38</v>
      </c>
      <c r="N865" s="757">
        <v>1</v>
      </c>
      <c r="O865" s="842">
        <v>1</v>
      </c>
      <c r="P865" s="758"/>
      <c r="Q865" s="775">
        <v>0</v>
      </c>
      <c r="R865" s="757"/>
      <c r="S865" s="775">
        <v>0</v>
      </c>
      <c r="T865" s="842"/>
      <c r="U865" s="798">
        <v>0</v>
      </c>
    </row>
    <row r="866" spans="1:21" ht="14.4" customHeight="1" x14ac:dyDescent="0.3">
      <c r="A866" s="756">
        <v>50</v>
      </c>
      <c r="B866" s="757" t="s">
        <v>1862</v>
      </c>
      <c r="C866" s="757" t="s">
        <v>1867</v>
      </c>
      <c r="D866" s="840" t="s">
        <v>3055</v>
      </c>
      <c r="E866" s="841" t="s">
        <v>1885</v>
      </c>
      <c r="F866" s="757" t="s">
        <v>1863</v>
      </c>
      <c r="G866" s="757" t="s">
        <v>1890</v>
      </c>
      <c r="H866" s="757" t="s">
        <v>595</v>
      </c>
      <c r="I866" s="757" t="s">
        <v>1587</v>
      </c>
      <c r="J866" s="757" t="s">
        <v>958</v>
      </c>
      <c r="K866" s="757" t="s">
        <v>1588</v>
      </c>
      <c r="L866" s="758">
        <v>35.11</v>
      </c>
      <c r="M866" s="758">
        <v>35.11</v>
      </c>
      <c r="N866" s="757">
        <v>1</v>
      </c>
      <c r="O866" s="842">
        <v>1</v>
      </c>
      <c r="P866" s="758"/>
      <c r="Q866" s="775">
        <v>0</v>
      </c>
      <c r="R866" s="757"/>
      <c r="S866" s="775">
        <v>0</v>
      </c>
      <c r="T866" s="842"/>
      <c r="U866" s="798">
        <v>0</v>
      </c>
    </row>
    <row r="867" spans="1:21" ht="14.4" customHeight="1" x14ac:dyDescent="0.3">
      <c r="A867" s="756">
        <v>50</v>
      </c>
      <c r="B867" s="757" t="s">
        <v>1862</v>
      </c>
      <c r="C867" s="757" t="s">
        <v>1867</v>
      </c>
      <c r="D867" s="840" t="s">
        <v>3055</v>
      </c>
      <c r="E867" s="841" t="s">
        <v>1885</v>
      </c>
      <c r="F867" s="757" t="s">
        <v>1863</v>
      </c>
      <c r="G867" s="757" t="s">
        <v>2729</v>
      </c>
      <c r="H867" s="757" t="s">
        <v>566</v>
      </c>
      <c r="I867" s="757" t="s">
        <v>2988</v>
      </c>
      <c r="J867" s="757" t="s">
        <v>859</v>
      </c>
      <c r="K867" s="757" t="s">
        <v>1547</v>
      </c>
      <c r="L867" s="758">
        <v>0</v>
      </c>
      <c r="M867" s="758">
        <v>0</v>
      </c>
      <c r="N867" s="757">
        <v>1</v>
      </c>
      <c r="O867" s="842">
        <v>1</v>
      </c>
      <c r="P867" s="758"/>
      <c r="Q867" s="775"/>
      <c r="R867" s="757"/>
      <c r="S867" s="775">
        <v>0</v>
      </c>
      <c r="T867" s="842"/>
      <c r="U867" s="798">
        <v>0</v>
      </c>
    </row>
    <row r="868" spans="1:21" ht="14.4" customHeight="1" x14ac:dyDescent="0.3">
      <c r="A868" s="756">
        <v>50</v>
      </c>
      <c r="B868" s="757" t="s">
        <v>1862</v>
      </c>
      <c r="C868" s="757" t="s">
        <v>1867</v>
      </c>
      <c r="D868" s="840" t="s">
        <v>3055</v>
      </c>
      <c r="E868" s="841" t="s">
        <v>1885</v>
      </c>
      <c r="F868" s="757" t="s">
        <v>1863</v>
      </c>
      <c r="G868" s="757" t="s">
        <v>2651</v>
      </c>
      <c r="H868" s="757" t="s">
        <v>566</v>
      </c>
      <c r="I868" s="757" t="s">
        <v>2652</v>
      </c>
      <c r="J868" s="757" t="s">
        <v>2653</v>
      </c>
      <c r="K868" s="757" t="s">
        <v>2654</v>
      </c>
      <c r="L868" s="758">
        <v>238.72</v>
      </c>
      <c r="M868" s="758">
        <v>238.72</v>
      </c>
      <c r="N868" s="757">
        <v>1</v>
      </c>
      <c r="O868" s="842">
        <v>0.5</v>
      </c>
      <c r="P868" s="758"/>
      <c r="Q868" s="775">
        <v>0</v>
      </c>
      <c r="R868" s="757"/>
      <c r="S868" s="775">
        <v>0</v>
      </c>
      <c r="T868" s="842"/>
      <c r="U868" s="798">
        <v>0</v>
      </c>
    </row>
    <row r="869" spans="1:21" ht="14.4" customHeight="1" x14ac:dyDescent="0.3">
      <c r="A869" s="756">
        <v>50</v>
      </c>
      <c r="B869" s="757" t="s">
        <v>1862</v>
      </c>
      <c r="C869" s="757" t="s">
        <v>1867</v>
      </c>
      <c r="D869" s="840" t="s">
        <v>3055</v>
      </c>
      <c r="E869" s="841" t="s">
        <v>1885</v>
      </c>
      <c r="F869" s="757" t="s">
        <v>1863</v>
      </c>
      <c r="G869" s="757" t="s">
        <v>2318</v>
      </c>
      <c r="H869" s="757" t="s">
        <v>595</v>
      </c>
      <c r="I869" s="757" t="s">
        <v>2989</v>
      </c>
      <c r="J869" s="757" t="s">
        <v>679</v>
      </c>
      <c r="K869" s="757" t="s">
        <v>2990</v>
      </c>
      <c r="L869" s="758">
        <v>170.32</v>
      </c>
      <c r="M869" s="758">
        <v>170.32</v>
      </c>
      <c r="N869" s="757">
        <v>1</v>
      </c>
      <c r="O869" s="842">
        <v>0.5</v>
      </c>
      <c r="P869" s="758">
        <v>170.32</v>
      </c>
      <c r="Q869" s="775">
        <v>1</v>
      </c>
      <c r="R869" s="757">
        <v>1</v>
      </c>
      <c r="S869" s="775">
        <v>1</v>
      </c>
      <c r="T869" s="842">
        <v>0.5</v>
      </c>
      <c r="U869" s="798">
        <v>1</v>
      </c>
    </row>
    <row r="870" spans="1:21" ht="14.4" customHeight="1" x14ac:dyDescent="0.3">
      <c r="A870" s="756">
        <v>50</v>
      </c>
      <c r="B870" s="757" t="s">
        <v>1862</v>
      </c>
      <c r="C870" s="757" t="s">
        <v>1867</v>
      </c>
      <c r="D870" s="840" t="s">
        <v>3055</v>
      </c>
      <c r="E870" s="841" t="s">
        <v>1885</v>
      </c>
      <c r="F870" s="757" t="s">
        <v>1863</v>
      </c>
      <c r="G870" s="757" t="s">
        <v>2087</v>
      </c>
      <c r="H870" s="757" t="s">
        <v>566</v>
      </c>
      <c r="I870" s="757" t="s">
        <v>2991</v>
      </c>
      <c r="J870" s="757" t="s">
        <v>2089</v>
      </c>
      <c r="K870" s="757" t="s">
        <v>2992</v>
      </c>
      <c r="L870" s="758">
        <v>0</v>
      </c>
      <c r="M870" s="758">
        <v>0</v>
      </c>
      <c r="N870" s="757">
        <v>1</v>
      </c>
      <c r="O870" s="842">
        <v>0.5</v>
      </c>
      <c r="P870" s="758">
        <v>0</v>
      </c>
      <c r="Q870" s="775"/>
      <c r="R870" s="757">
        <v>1</v>
      </c>
      <c r="S870" s="775">
        <v>1</v>
      </c>
      <c r="T870" s="842">
        <v>0.5</v>
      </c>
      <c r="U870" s="798">
        <v>1</v>
      </c>
    </row>
    <row r="871" spans="1:21" ht="14.4" customHeight="1" x14ac:dyDescent="0.3">
      <c r="A871" s="756">
        <v>50</v>
      </c>
      <c r="B871" s="757" t="s">
        <v>1862</v>
      </c>
      <c r="C871" s="757" t="s">
        <v>1867</v>
      </c>
      <c r="D871" s="840" t="s">
        <v>3055</v>
      </c>
      <c r="E871" s="841" t="s">
        <v>1885</v>
      </c>
      <c r="F871" s="757" t="s">
        <v>1863</v>
      </c>
      <c r="G871" s="757" t="s">
        <v>2087</v>
      </c>
      <c r="H871" s="757" t="s">
        <v>566</v>
      </c>
      <c r="I871" s="757" t="s">
        <v>2481</v>
      </c>
      <c r="J871" s="757" t="s">
        <v>2089</v>
      </c>
      <c r="K871" s="757" t="s">
        <v>2482</v>
      </c>
      <c r="L871" s="758">
        <v>1544.99</v>
      </c>
      <c r="M871" s="758">
        <v>4634.97</v>
      </c>
      <c r="N871" s="757">
        <v>3</v>
      </c>
      <c r="O871" s="842">
        <v>0.5</v>
      </c>
      <c r="P871" s="758"/>
      <c r="Q871" s="775">
        <v>0</v>
      </c>
      <c r="R871" s="757"/>
      <c r="S871" s="775">
        <v>0</v>
      </c>
      <c r="T871" s="842"/>
      <c r="U871" s="798">
        <v>0</v>
      </c>
    </row>
    <row r="872" spans="1:21" ht="14.4" customHeight="1" x14ac:dyDescent="0.3">
      <c r="A872" s="756">
        <v>50</v>
      </c>
      <c r="B872" s="757" t="s">
        <v>1862</v>
      </c>
      <c r="C872" s="757" t="s">
        <v>1867</v>
      </c>
      <c r="D872" s="840" t="s">
        <v>3055</v>
      </c>
      <c r="E872" s="841" t="s">
        <v>1885</v>
      </c>
      <c r="F872" s="757" t="s">
        <v>1863</v>
      </c>
      <c r="G872" s="757" t="s">
        <v>2993</v>
      </c>
      <c r="H872" s="757" t="s">
        <v>566</v>
      </c>
      <c r="I872" s="757" t="s">
        <v>2994</v>
      </c>
      <c r="J872" s="757" t="s">
        <v>2995</v>
      </c>
      <c r="K872" s="757" t="s">
        <v>2996</v>
      </c>
      <c r="L872" s="758">
        <v>140.94999999999999</v>
      </c>
      <c r="M872" s="758">
        <v>140.94999999999999</v>
      </c>
      <c r="N872" s="757">
        <v>1</v>
      </c>
      <c r="O872" s="842">
        <v>1</v>
      </c>
      <c r="P872" s="758">
        <v>140.94999999999999</v>
      </c>
      <c r="Q872" s="775">
        <v>1</v>
      </c>
      <c r="R872" s="757">
        <v>1</v>
      </c>
      <c r="S872" s="775">
        <v>1</v>
      </c>
      <c r="T872" s="842">
        <v>1</v>
      </c>
      <c r="U872" s="798">
        <v>1</v>
      </c>
    </row>
    <row r="873" spans="1:21" ht="14.4" customHeight="1" x14ac:dyDescent="0.3">
      <c r="A873" s="756">
        <v>50</v>
      </c>
      <c r="B873" s="757" t="s">
        <v>1862</v>
      </c>
      <c r="C873" s="757" t="s">
        <v>1867</v>
      </c>
      <c r="D873" s="840" t="s">
        <v>3055</v>
      </c>
      <c r="E873" s="841" t="s">
        <v>1885</v>
      </c>
      <c r="F873" s="757" t="s">
        <v>1863</v>
      </c>
      <c r="G873" s="757" t="s">
        <v>2091</v>
      </c>
      <c r="H873" s="757" t="s">
        <v>566</v>
      </c>
      <c r="I873" s="757" t="s">
        <v>2997</v>
      </c>
      <c r="J873" s="757" t="s">
        <v>2998</v>
      </c>
      <c r="K873" s="757" t="s">
        <v>2999</v>
      </c>
      <c r="L873" s="758">
        <v>0</v>
      </c>
      <c r="M873" s="758">
        <v>0</v>
      </c>
      <c r="N873" s="757">
        <v>1</v>
      </c>
      <c r="O873" s="842">
        <v>1</v>
      </c>
      <c r="P873" s="758"/>
      <c r="Q873" s="775"/>
      <c r="R873" s="757"/>
      <c r="S873" s="775">
        <v>0</v>
      </c>
      <c r="T873" s="842"/>
      <c r="U873" s="798">
        <v>0</v>
      </c>
    </row>
    <row r="874" spans="1:21" ht="14.4" customHeight="1" x14ac:dyDescent="0.3">
      <c r="A874" s="756">
        <v>50</v>
      </c>
      <c r="B874" s="757" t="s">
        <v>1862</v>
      </c>
      <c r="C874" s="757" t="s">
        <v>1867</v>
      </c>
      <c r="D874" s="840" t="s">
        <v>3055</v>
      </c>
      <c r="E874" s="841" t="s">
        <v>1885</v>
      </c>
      <c r="F874" s="757" t="s">
        <v>1863</v>
      </c>
      <c r="G874" s="757" t="s">
        <v>2091</v>
      </c>
      <c r="H874" s="757" t="s">
        <v>566</v>
      </c>
      <c r="I874" s="757" t="s">
        <v>3000</v>
      </c>
      <c r="J874" s="757" t="s">
        <v>713</v>
      </c>
      <c r="K874" s="757" t="s">
        <v>2203</v>
      </c>
      <c r="L874" s="758">
        <v>161.4</v>
      </c>
      <c r="M874" s="758">
        <v>161.4</v>
      </c>
      <c r="N874" s="757">
        <v>1</v>
      </c>
      <c r="O874" s="842">
        <v>1</v>
      </c>
      <c r="P874" s="758"/>
      <c r="Q874" s="775">
        <v>0</v>
      </c>
      <c r="R874" s="757"/>
      <c r="S874" s="775">
        <v>0</v>
      </c>
      <c r="T874" s="842"/>
      <c r="U874" s="798">
        <v>0</v>
      </c>
    </row>
    <row r="875" spans="1:21" ht="14.4" customHeight="1" x14ac:dyDescent="0.3">
      <c r="A875" s="756">
        <v>50</v>
      </c>
      <c r="B875" s="757" t="s">
        <v>1862</v>
      </c>
      <c r="C875" s="757" t="s">
        <v>1867</v>
      </c>
      <c r="D875" s="840" t="s">
        <v>3055</v>
      </c>
      <c r="E875" s="841" t="s">
        <v>1885</v>
      </c>
      <c r="F875" s="757" t="s">
        <v>1863</v>
      </c>
      <c r="G875" s="757" t="s">
        <v>2322</v>
      </c>
      <c r="H875" s="757" t="s">
        <v>566</v>
      </c>
      <c r="I875" s="757" t="s">
        <v>2659</v>
      </c>
      <c r="J875" s="757" t="s">
        <v>706</v>
      </c>
      <c r="K875" s="757" t="s">
        <v>2176</v>
      </c>
      <c r="L875" s="758">
        <v>91.11</v>
      </c>
      <c r="M875" s="758">
        <v>273.33</v>
      </c>
      <c r="N875" s="757">
        <v>3</v>
      </c>
      <c r="O875" s="842">
        <v>0.5</v>
      </c>
      <c r="P875" s="758"/>
      <c r="Q875" s="775">
        <v>0</v>
      </c>
      <c r="R875" s="757"/>
      <c r="S875" s="775">
        <v>0</v>
      </c>
      <c r="T875" s="842"/>
      <c r="U875" s="798">
        <v>0</v>
      </c>
    </row>
    <row r="876" spans="1:21" ht="14.4" customHeight="1" x14ac:dyDescent="0.3">
      <c r="A876" s="756">
        <v>50</v>
      </c>
      <c r="B876" s="757" t="s">
        <v>1862</v>
      </c>
      <c r="C876" s="757" t="s">
        <v>1867</v>
      </c>
      <c r="D876" s="840" t="s">
        <v>3055</v>
      </c>
      <c r="E876" s="841" t="s">
        <v>1885</v>
      </c>
      <c r="F876" s="757" t="s">
        <v>1863</v>
      </c>
      <c r="G876" s="757" t="s">
        <v>2322</v>
      </c>
      <c r="H876" s="757" t="s">
        <v>566</v>
      </c>
      <c r="I876" s="757" t="s">
        <v>2488</v>
      </c>
      <c r="J876" s="757" t="s">
        <v>706</v>
      </c>
      <c r="K876" s="757" t="s">
        <v>2489</v>
      </c>
      <c r="L876" s="758">
        <v>182.22</v>
      </c>
      <c r="M876" s="758">
        <v>364.44</v>
      </c>
      <c r="N876" s="757">
        <v>2</v>
      </c>
      <c r="O876" s="842">
        <v>0.5</v>
      </c>
      <c r="P876" s="758"/>
      <c r="Q876" s="775">
        <v>0</v>
      </c>
      <c r="R876" s="757"/>
      <c r="S876" s="775">
        <v>0</v>
      </c>
      <c r="T876" s="842"/>
      <c r="U876" s="798">
        <v>0</v>
      </c>
    </row>
    <row r="877" spans="1:21" ht="14.4" customHeight="1" x14ac:dyDescent="0.3">
      <c r="A877" s="756">
        <v>50</v>
      </c>
      <c r="B877" s="757" t="s">
        <v>1862</v>
      </c>
      <c r="C877" s="757" t="s">
        <v>1867</v>
      </c>
      <c r="D877" s="840" t="s">
        <v>3055</v>
      </c>
      <c r="E877" s="841" t="s">
        <v>1885</v>
      </c>
      <c r="F877" s="757" t="s">
        <v>1863</v>
      </c>
      <c r="G877" s="757" t="s">
        <v>3001</v>
      </c>
      <c r="H877" s="757" t="s">
        <v>566</v>
      </c>
      <c r="I877" s="757" t="s">
        <v>3002</v>
      </c>
      <c r="J877" s="757" t="s">
        <v>3003</v>
      </c>
      <c r="K877" s="757" t="s">
        <v>3004</v>
      </c>
      <c r="L877" s="758">
        <v>63.11</v>
      </c>
      <c r="M877" s="758">
        <v>189.32999999999998</v>
      </c>
      <c r="N877" s="757">
        <v>3</v>
      </c>
      <c r="O877" s="842">
        <v>0.5</v>
      </c>
      <c r="P877" s="758"/>
      <c r="Q877" s="775">
        <v>0</v>
      </c>
      <c r="R877" s="757"/>
      <c r="S877" s="775">
        <v>0</v>
      </c>
      <c r="T877" s="842"/>
      <c r="U877" s="798">
        <v>0</v>
      </c>
    </row>
    <row r="878" spans="1:21" ht="14.4" customHeight="1" x14ac:dyDescent="0.3">
      <c r="A878" s="756">
        <v>50</v>
      </c>
      <c r="B878" s="757" t="s">
        <v>1862</v>
      </c>
      <c r="C878" s="757" t="s">
        <v>1867</v>
      </c>
      <c r="D878" s="840" t="s">
        <v>3055</v>
      </c>
      <c r="E878" s="841" t="s">
        <v>1885</v>
      </c>
      <c r="F878" s="757" t="s">
        <v>1863</v>
      </c>
      <c r="G878" s="757" t="s">
        <v>3001</v>
      </c>
      <c r="H878" s="757" t="s">
        <v>566</v>
      </c>
      <c r="I878" s="757" t="s">
        <v>3005</v>
      </c>
      <c r="J878" s="757" t="s">
        <v>3003</v>
      </c>
      <c r="K878" s="757" t="s">
        <v>3006</v>
      </c>
      <c r="L878" s="758">
        <v>0</v>
      </c>
      <c r="M878" s="758">
        <v>0</v>
      </c>
      <c r="N878" s="757">
        <v>1</v>
      </c>
      <c r="O878" s="842">
        <v>1</v>
      </c>
      <c r="P878" s="758">
        <v>0</v>
      </c>
      <c r="Q878" s="775"/>
      <c r="R878" s="757">
        <v>1</v>
      </c>
      <c r="S878" s="775">
        <v>1</v>
      </c>
      <c r="T878" s="842">
        <v>1</v>
      </c>
      <c r="U878" s="798">
        <v>1</v>
      </c>
    </row>
    <row r="879" spans="1:21" ht="14.4" customHeight="1" x14ac:dyDescent="0.3">
      <c r="A879" s="756">
        <v>50</v>
      </c>
      <c r="B879" s="757" t="s">
        <v>1862</v>
      </c>
      <c r="C879" s="757" t="s">
        <v>1867</v>
      </c>
      <c r="D879" s="840" t="s">
        <v>3055</v>
      </c>
      <c r="E879" s="841" t="s">
        <v>1885</v>
      </c>
      <c r="F879" s="757" t="s">
        <v>1863</v>
      </c>
      <c r="G879" s="757" t="s">
        <v>3001</v>
      </c>
      <c r="H879" s="757" t="s">
        <v>566</v>
      </c>
      <c r="I879" s="757" t="s">
        <v>3007</v>
      </c>
      <c r="J879" s="757" t="s">
        <v>3003</v>
      </c>
      <c r="K879" s="757" t="s">
        <v>3008</v>
      </c>
      <c r="L879" s="758">
        <v>0</v>
      </c>
      <c r="M879" s="758">
        <v>0</v>
      </c>
      <c r="N879" s="757">
        <v>1</v>
      </c>
      <c r="O879" s="842">
        <v>0.5</v>
      </c>
      <c r="P879" s="758">
        <v>0</v>
      </c>
      <c r="Q879" s="775"/>
      <c r="R879" s="757">
        <v>1</v>
      </c>
      <c r="S879" s="775">
        <v>1</v>
      </c>
      <c r="T879" s="842">
        <v>0.5</v>
      </c>
      <c r="U879" s="798">
        <v>1</v>
      </c>
    </row>
    <row r="880" spans="1:21" ht="14.4" customHeight="1" x14ac:dyDescent="0.3">
      <c r="A880" s="756">
        <v>50</v>
      </c>
      <c r="B880" s="757" t="s">
        <v>1862</v>
      </c>
      <c r="C880" s="757" t="s">
        <v>1867</v>
      </c>
      <c r="D880" s="840" t="s">
        <v>3055</v>
      </c>
      <c r="E880" s="841" t="s">
        <v>1885</v>
      </c>
      <c r="F880" s="757" t="s">
        <v>1863</v>
      </c>
      <c r="G880" s="757" t="s">
        <v>2427</v>
      </c>
      <c r="H880" s="757" t="s">
        <v>566</v>
      </c>
      <c r="I880" s="757" t="s">
        <v>2428</v>
      </c>
      <c r="J880" s="757" t="s">
        <v>874</v>
      </c>
      <c r="K880" s="757" t="s">
        <v>2429</v>
      </c>
      <c r="L880" s="758">
        <v>107.27</v>
      </c>
      <c r="M880" s="758">
        <v>321.81</v>
      </c>
      <c r="N880" s="757">
        <v>3</v>
      </c>
      <c r="O880" s="842">
        <v>0.5</v>
      </c>
      <c r="P880" s="758">
        <v>321.81</v>
      </c>
      <c r="Q880" s="775">
        <v>1</v>
      </c>
      <c r="R880" s="757">
        <v>3</v>
      </c>
      <c r="S880" s="775">
        <v>1</v>
      </c>
      <c r="T880" s="842">
        <v>0.5</v>
      </c>
      <c r="U880" s="798">
        <v>1</v>
      </c>
    </row>
    <row r="881" spans="1:21" ht="14.4" customHeight="1" x14ac:dyDescent="0.3">
      <c r="A881" s="756">
        <v>50</v>
      </c>
      <c r="B881" s="757" t="s">
        <v>1862</v>
      </c>
      <c r="C881" s="757" t="s">
        <v>1867</v>
      </c>
      <c r="D881" s="840" t="s">
        <v>3055</v>
      </c>
      <c r="E881" s="841" t="s">
        <v>1885</v>
      </c>
      <c r="F881" s="757" t="s">
        <v>1863</v>
      </c>
      <c r="G881" s="757" t="s">
        <v>1959</v>
      </c>
      <c r="H881" s="757" t="s">
        <v>566</v>
      </c>
      <c r="I881" s="757" t="s">
        <v>1960</v>
      </c>
      <c r="J881" s="757" t="s">
        <v>1349</v>
      </c>
      <c r="K881" s="757" t="s">
        <v>1961</v>
      </c>
      <c r="L881" s="758">
        <v>34.15</v>
      </c>
      <c r="M881" s="758">
        <v>102.44999999999999</v>
      </c>
      <c r="N881" s="757">
        <v>3</v>
      </c>
      <c r="O881" s="842">
        <v>2.5</v>
      </c>
      <c r="P881" s="758">
        <v>68.3</v>
      </c>
      <c r="Q881" s="775">
        <v>0.66666666666666674</v>
      </c>
      <c r="R881" s="757">
        <v>2</v>
      </c>
      <c r="S881" s="775">
        <v>0.66666666666666663</v>
      </c>
      <c r="T881" s="842">
        <v>1.5</v>
      </c>
      <c r="U881" s="798">
        <v>0.6</v>
      </c>
    </row>
    <row r="882" spans="1:21" ht="14.4" customHeight="1" x14ac:dyDescent="0.3">
      <c r="A882" s="756">
        <v>50</v>
      </c>
      <c r="B882" s="757" t="s">
        <v>1862</v>
      </c>
      <c r="C882" s="757" t="s">
        <v>1867</v>
      </c>
      <c r="D882" s="840" t="s">
        <v>3055</v>
      </c>
      <c r="E882" s="841" t="s">
        <v>1885</v>
      </c>
      <c r="F882" s="757" t="s">
        <v>1863</v>
      </c>
      <c r="G882" s="757" t="s">
        <v>2145</v>
      </c>
      <c r="H882" s="757" t="s">
        <v>566</v>
      </c>
      <c r="I882" s="757" t="s">
        <v>2146</v>
      </c>
      <c r="J882" s="757" t="s">
        <v>685</v>
      </c>
      <c r="K882" s="757" t="s">
        <v>2147</v>
      </c>
      <c r="L882" s="758">
        <v>156.19</v>
      </c>
      <c r="M882" s="758">
        <v>2499.04</v>
      </c>
      <c r="N882" s="757">
        <v>16</v>
      </c>
      <c r="O882" s="842">
        <v>2.5</v>
      </c>
      <c r="P882" s="758">
        <v>1093.33</v>
      </c>
      <c r="Q882" s="775">
        <v>0.4375</v>
      </c>
      <c r="R882" s="757">
        <v>7</v>
      </c>
      <c r="S882" s="775">
        <v>0.4375</v>
      </c>
      <c r="T882" s="842">
        <v>1.5</v>
      </c>
      <c r="U882" s="798">
        <v>0.6</v>
      </c>
    </row>
    <row r="883" spans="1:21" ht="14.4" customHeight="1" x14ac:dyDescent="0.3">
      <c r="A883" s="756">
        <v>50</v>
      </c>
      <c r="B883" s="757" t="s">
        <v>1862</v>
      </c>
      <c r="C883" s="757" t="s">
        <v>1867</v>
      </c>
      <c r="D883" s="840" t="s">
        <v>3055</v>
      </c>
      <c r="E883" s="841" t="s">
        <v>1885</v>
      </c>
      <c r="F883" s="757" t="s">
        <v>1863</v>
      </c>
      <c r="G883" s="757" t="s">
        <v>2145</v>
      </c>
      <c r="H883" s="757" t="s">
        <v>566</v>
      </c>
      <c r="I883" s="757" t="s">
        <v>3009</v>
      </c>
      <c r="J883" s="757" t="s">
        <v>685</v>
      </c>
      <c r="K883" s="757" t="s">
        <v>3010</v>
      </c>
      <c r="L883" s="758">
        <v>0</v>
      </c>
      <c r="M883" s="758">
        <v>0</v>
      </c>
      <c r="N883" s="757">
        <v>1</v>
      </c>
      <c r="O883" s="842">
        <v>1</v>
      </c>
      <c r="P883" s="758">
        <v>0</v>
      </c>
      <c r="Q883" s="775"/>
      <c r="R883" s="757">
        <v>1</v>
      </c>
      <c r="S883" s="775">
        <v>1</v>
      </c>
      <c r="T883" s="842">
        <v>1</v>
      </c>
      <c r="U883" s="798">
        <v>1</v>
      </c>
    </row>
    <row r="884" spans="1:21" ht="14.4" customHeight="1" x14ac:dyDescent="0.3">
      <c r="A884" s="756">
        <v>50</v>
      </c>
      <c r="B884" s="757" t="s">
        <v>1862</v>
      </c>
      <c r="C884" s="757" t="s">
        <v>1867</v>
      </c>
      <c r="D884" s="840" t="s">
        <v>3055</v>
      </c>
      <c r="E884" s="841" t="s">
        <v>1885</v>
      </c>
      <c r="F884" s="757" t="s">
        <v>1863</v>
      </c>
      <c r="G884" s="757" t="s">
        <v>1895</v>
      </c>
      <c r="H884" s="757" t="s">
        <v>566</v>
      </c>
      <c r="I884" s="757" t="s">
        <v>2030</v>
      </c>
      <c r="J884" s="757" t="s">
        <v>795</v>
      </c>
      <c r="K884" s="757" t="s">
        <v>2031</v>
      </c>
      <c r="L884" s="758">
        <v>58.63</v>
      </c>
      <c r="M884" s="758">
        <v>410.41</v>
      </c>
      <c r="N884" s="757">
        <v>7</v>
      </c>
      <c r="O884" s="842">
        <v>6.5</v>
      </c>
      <c r="P884" s="758">
        <v>117.26</v>
      </c>
      <c r="Q884" s="775">
        <v>0.2857142857142857</v>
      </c>
      <c r="R884" s="757">
        <v>2</v>
      </c>
      <c r="S884" s="775">
        <v>0.2857142857142857</v>
      </c>
      <c r="T884" s="842">
        <v>1.5</v>
      </c>
      <c r="U884" s="798">
        <v>0.23076923076923078</v>
      </c>
    </row>
    <row r="885" spans="1:21" ht="14.4" customHeight="1" x14ac:dyDescent="0.3">
      <c r="A885" s="756">
        <v>50</v>
      </c>
      <c r="B885" s="757" t="s">
        <v>1862</v>
      </c>
      <c r="C885" s="757" t="s">
        <v>1867</v>
      </c>
      <c r="D885" s="840" t="s">
        <v>3055</v>
      </c>
      <c r="E885" s="841" t="s">
        <v>1885</v>
      </c>
      <c r="F885" s="757" t="s">
        <v>1863</v>
      </c>
      <c r="G885" s="757" t="s">
        <v>1895</v>
      </c>
      <c r="H885" s="757" t="s">
        <v>566</v>
      </c>
      <c r="I885" s="757" t="s">
        <v>3011</v>
      </c>
      <c r="J885" s="757" t="s">
        <v>2149</v>
      </c>
      <c r="K885" s="757" t="s">
        <v>3012</v>
      </c>
      <c r="L885" s="758">
        <v>0</v>
      </c>
      <c r="M885" s="758">
        <v>0</v>
      </c>
      <c r="N885" s="757">
        <v>1</v>
      </c>
      <c r="O885" s="842">
        <v>1</v>
      </c>
      <c r="P885" s="758"/>
      <c r="Q885" s="775"/>
      <c r="R885" s="757"/>
      <c r="S885" s="775">
        <v>0</v>
      </c>
      <c r="T885" s="842"/>
      <c r="U885" s="798">
        <v>0</v>
      </c>
    </row>
    <row r="886" spans="1:21" ht="14.4" customHeight="1" x14ac:dyDescent="0.3">
      <c r="A886" s="756">
        <v>50</v>
      </c>
      <c r="B886" s="757" t="s">
        <v>1862</v>
      </c>
      <c r="C886" s="757" t="s">
        <v>1867</v>
      </c>
      <c r="D886" s="840" t="s">
        <v>3055</v>
      </c>
      <c r="E886" s="841" t="s">
        <v>1885</v>
      </c>
      <c r="F886" s="757" t="s">
        <v>1863</v>
      </c>
      <c r="G886" s="757" t="s">
        <v>1895</v>
      </c>
      <c r="H886" s="757" t="s">
        <v>566</v>
      </c>
      <c r="I886" s="757" t="s">
        <v>2793</v>
      </c>
      <c r="J886" s="757" t="s">
        <v>2156</v>
      </c>
      <c r="K886" s="757" t="s">
        <v>2794</v>
      </c>
      <c r="L886" s="758">
        <v>58.62</v>
      </c>
      <c r="M886" s="758">
        <v>58.62</v>
      </c>
      <c r="N886" s="757">
        <v>1</v>
      </c>
      <c r="O886" s="842">
        <v>0.5</v>
      </c>
      <c r="P886" s="758"/>
      <c r="Q886" s="775">
        <v>0</v>
      </c>
      <c r="R886" s="757"/>
      <c r="S886" s="775">
        <v>0</v>
      </c>
      <c r="T886" s="842"/>
      <c r="U886" s="798">
        <v>0</v>
      </c>
    </row>
    <row r="887" spans="1:21" ht="14.4" customHeight="1" x14ac:dyDescent="0.3">
      <c r="A887" s="756">
        <v>50</v>
      </c>
      <c r="B887" s="757" t="s">
        <v>1862</v>
      </c>
      <c r="C887" s="757" t="s">
        <v>1867</v>
      </c>
      <c r="D887" s="840" t="s">
        <v>3055</v>
      </c>
      <c r="E887" s="841" t="s">
        <v>1885</v>
      </c>
      <c r="F887" s="757" t="s">
        <v>1863</v>
      </c>
      <c r="G887" s="757" t="s">
        <v>1895</v>
      </c>
      <c r="H887" s="757" t="s">
        <v>566</v>
      </c>
      <c r="I887" s="757" t="s">
        <v>3013</v>
      </c>
      <c r="J887" s="757" t="s">
        <v>2156</v>
      </c>
      <c r="K887" s="757" t="s">
        <v>2794</v>
      </c>
      <c r="L887" s="758">
        <v>0</v>
      </c>
      <c r="M887" s="758">
        <v>0</v>
      </c>
      <c r="N887" s="757">
        <v>1</v>
      </c>
      <c r="O887" s="842">
        <v>0.5</v>
      </c>
      <c r="P887" s="758"/>
      <c r="Q887" s="775"/>
      <c r="R887" s="757"/>
      <c r="S887" s="775">
        <v>0</v>
      </c>
      <c r="T887" s="842"/>
      <c r="U887" s="798">
        <v>0</v>
      </c>
    </row>
    <row r="888" spans="1:21" ht="14.4" customHeight="1" x14ac:dyDescent="0.3">
      <c r="A888" s="756">
        <v>50</v>
      </c>
      <c r="B888" s="757" t="s">
        <v>1862</v>
      </c>
      <c r="C888" s="757" t="s">
        <v>1867</v>
      </c>
      <c r="D888" s="840" t="s">
        <v>3055</v>
      </c>
      <c r="E888" s="841" t="s">
        <v>1885</v>
      </c>
      <c r="F888" s="757" t="s">
        <v>1863</v>
      </c>
      <c r="G888" s="757" t="s">
        <v>2162</v>
      </c>
      <c r="H888" s="757" t="s">
        <v>595</v>
      </c>
      <c r="I888" s="757" t="s">
        <v>3014</v>
      </c>
      <c r="J888" s="757" t="s">
        <v>2164</v>
      </c>
      <c r="K888" s="757" t="s">
        <v>3015</v>
      </c>
      <c r="L888" s="758">
        <v>28.81</v>
      </c>
      <c r="M888" s="758">
        <v>86.429999999999993</v>
      </c>
      <c r="N888" s="757">
        <v>3</v>
      </c>
      <c r="O888" s="842">
        <v>0.5</v>
      </c>
      <c r="P888" s="758"/>
      <c r="Q888" s="775">
        <v>0</v>
      </c>
      <c r="R888" s="757"/>
      <c r="S888" s="775">
        <v>0</v>
      </c>
      <c r="T888" s="842"/>
      <c r="U888" s="798">
        <v>0</v>
      </c>
    </row>
    <row r="889" spans="1:21" ht="14.4" customHeight="1" x14ac:dyDescent="0.3">
      <c r="A889" s="756">
        <v>50</v>
      </c>
      <c r="B889" s="757" t="s">
        <v>1862</v>
      </c>
      <c r="C889" s="757" t="s">
        <v>1867</v>
      </c>
      <c r="D889" s="840" t="s">
        <v>3055</v>
      </c>
      <c r="E889" s="841" t="s">
        <v>1885</v>
      </c>
      <c r="F889" s="757" t="s">
        <v>1863</v>
      </c>
      <c r="G889" s="757" t="s">
        <v>2162</v>
      </c>
      <c r="H889" s="757" t="s">
        <v>595</v>
      </c>
      <c r="I889" s="757" t="s">
        <v>2163</v>
      </c>
      <c r="J889" s="757" t="s">
        <v>2164</v>
      </c>
      <c r="K889" s="757" t="s">
        <v>2165</v>
      </c>
      <c r="L889" s="758">
        <v>57.64</v>
      </c>
      <c r="M889" s="758">
        <v>172.92000000000002</v>
      </c>
      <c r="N889" s="757">
        <v>3</v>
      </c>
      <c r="O889" s="842">
        <v>0.5</v>
      </c>
      <c r="P889" s="758"/>
      <c r="Q889" s="775">
        <v>0</v>
      </c>
      <c r="R889" s="757"/>
      <c r="S889" s="775">
        <v>0</v>
      </c>
      <c r="T889" s="842"/>
      <c r="U889" s="798">
        <v>0</v>
      </c>
    </row>
    <row r="890" spans="1:21" ht="14.4" customHeight="1" x14ac:dyDescent="0.3">
      <c r="A890" s="756">
        <v>50</v>
      </c>
      <c r="B890" s="757" t="s">
        <v>1862</v>
      </c>
      <c r="C890" s="757" t="s">
        <v>1867</v>
      </c>
      <c r="D890" s="840" t="s">
        <v>3055</v>
      </c>
      <c r="E890" s="841" t="s">
        <v>1885</v>
      </c>
      <c r="F890" s="757" t="s">
        <v>1863</v>
      </c>
      <c r="G890" s="757" t="s">
        <v>2170</v>
      </c>
      <c r="H890" s="757" t="s">
        <v>595</v>
      </c>
      <c r="I890" s="757" t="s">
        <v>1792</v>
      </c>
      <c r="J890" s="757" t="s">
        <v>1270</v>
      </c>
      <c r="K890" s="757" t="s">
        <v>1793</v>
      </c>
      <c r="L890" s="758">
        <v>46.07</v>
      </c>
      <c r="M890" s="758">
        <v>46.07</v>
      </c>
      <c r="N890" s="757">
        <v>1</v>
      </c>
      <c r="O890" s="842">
        <v>0.5</v>
      </c>
      <c r="P890" s="758"/>
      <c r="Q890" s="775">
        <v>0</v>
      </c>
      <c r="R890" s="757"/>
      <c r="S890" s="775">
        <v>0</v>
      </c>
      <c r="T890" s="842"/>
      <c r="U890" s="798">
        <v>0</v>
      </c>
    </row>
    <row r="891" spans="1:21" ht="14.4" customHeight="1" x14ac:dyDescent="0.3">
      <c r="A891" s="756">
        <v>50</v>
      </c>
      <c r="B891" s="757" t="s">
        <v>1862</v>
      </c>
      <c r="C891" s="757" t="s">
        <v>1867</v>
      </c>
      <c r="D891" s="840" t="s">
        <v>3055</v>
      </c>
      <c r="E891" s="841" t="s">
        <v>1885</v>
      </c>
      <c r="F891" s="757" t="s">
        <v>1863</v>
      </c>
      <c r="G891" s="757" t="s">
        <v>2529</v>
      </c>
      <c r="H891" s="757" t="s">
        <v>595</v>
      </c>
      <c r="I891" s="757" t="s">
        <v>2812</v>
      </c>
      <c r="J891" s="757" t="s">
        <v>2531</v>
      </c>
      <c r="K891" s="757" t="s">
        <v>2813</v>
      </c>
      <c r="L891" s="758">
        <v>0</v>
      </c>
      <c r="M891" s="758">
        <v>0</v>
      </c>
      <c r="N891" s="757">
        <v>1</v>
      </c>
      <c r="O891" s="842">
        <v>1</v>
      </c>
      <c r="P891" s="758"/>
      <c r="Q891" s="775"/>
      <c r="R891" s="757"/>
      <c r="S891" s="775">
        <v>0</v>
      </c>
      <c r="T891" s="842"/>
      <c r="U891" s="798">
        <v>0</v>
      </c>
    </row>
    <row r="892" spans="1:21" ht="14.4" customHeight="1" x14ac:dyDescent="0.3">
      <c r="A892" s="756">
        <v>50</v>
      </c>
      <c r="B892" s="757" t="s">
        <v>1862</v>
      </c>
      <c r="C892" s="757" t="s">
        <v>1867</v>
      </c>
      <c r="D892" s="840" t="s">
        <v>3055</v>
      </c>
      <c r="E892" s="841" t="s">
        <v>1885</v>
      </c>
      <c r="F892" s="757" t="s">
        <v>1863</v>
      </c>
      <c r="G892" s="757" t="s">
        <v>1979</v>
      </c>
      <c r="H892" s="757" t="s">
        <v>595</v>
      </c>
      <c r="I892" s="757" t="s">
        <v>3016</v>
      </c>
      <c r="J892" s="757" t="s">
        <v>2178</v>
      </c>
      <c r="K892" s="757" t="s">
        <v>3017</v>
      </c>
      <c r="L892" s="758">
        <v>146.9</v>
      </c>
      <c r="M892" s="758">
        <v>146.9</v>
      </c>
      <c r="N892" s="757">
        <v>1</v>
      </c>
      <c r="O892" s="842">
        <v>0.5</v>
      </c>
      <c r="P892" s="758"/>
      <c r="Q892" s="775">
        <v>0</v>
      </c>
      <c r="R892" s="757"/>
      <c r="S892" s="775">
        <v>0</v>
      </c>
      <c r="T892" s="842"/>
      <c r="U892" s="798">
        <v>0</v>
      </c>
    </row>
    <row r="893" spans="1:21" ht="14.4" customHeight="1" x14ac:dyDescent="0.3">
      <c r="A893" s="756">
        <v>50</v>
      </c>
      <c r="B893" s="757" t="s">
        <v>1862</v>
      </c>
      <c r="C893" s="757" t="s">
        <v>1867</v>
      </c>
      <c r="D893" s="840" t="s">
        <v>3055</v>
      </c>
      <c r="E893" s="841" t="s">
        <v>1885</v>
      </c>
      <c r="F893" s="757" t="s">
        <v>1863</v>
      </c>
      <c r="G893" s="757" t="s">
        <v>1905</v>
      </c>
      <c r="H893" s="757" t="s">
        <v>566</v>
      </c>
      <c r="I893" s="757" t="s">
        <v>1983</v>
      </c>
      <c r="J893" s="757" t="s">
        <v>1907</v>
      </c>
      <c r="K893" s="757" t="s">
        <v>1984</v>
      </c>
      <c r="L893" s="758">
        <v>10.65</v>
      </c>
      <c r="M893" s="758">
        <v>10.65</v>
      </c>
      <c r="N893" s="757">
        <v>1</v>
      </c>
      <c r="O893" s="842">
        <v>0.5</v>
      </c>
      <c r="P893" s="758"/>
      <c r="Q893" s="775">
        <v>0</v>
      </c>
      <c r="R893" s="757"/>
      <c r="S893" s="775">
        <v>0</v>
      </c>
      <c r="T893" s="842"/>
      <c r="U893" s="798">
        <v>0</v>
      </c>
    </row>
    <row r="894" spans="1:21" ht="14.4" customHeight="1" x14ac:dyDescent="0.3">
      <c r="A894" s="756">
        <v>50</v>
      </c>
      <c r="B894" s="757" t="s">
        <v>1862</v>
      </c>
      <c r="C894" s="757" t="s">
        <v>1867</v>
      </c>
      <c r="D894" s="840" t="s">
        <v>3055</v>
      </c>
      <c r="E894" s="841" t="s">
        <v>1885</v>
      </c>
      <c r="F894" s="757" t="s">
        <v>1863</v>
      </c>
      <c r="G894" s="757" t="s">
        <v>2818</v>
      </c>
      <c r="H894" s="757" t="s">
        <v>595</v>
      </c>
      <c r="I894" s="757" t="s">
        <v>2819</v>
      </c>
      <c r="J894" s="757" t="s">
        <v>2820</v>
      </c>
      <c r="K894" s="757" t="s">
        <v>2821</v>
      </c>
      <c r="L894" s="758">
        <v>141.25</v>
      </c>
      <c r="M894" s="758">
        <v>423.75</v>
      </c>
      <c r="N894" s="757">
        <v>3</v>
      </c>
      <c r="O894" s="842">
        <v>2.5</v>
      </c>
      <c r="P894" s="758">
        <v>282.5</v>
      </c>
      <c r="Q894" s="775">
        <v>0.66666666666666663</v>
      </c>
      <c r="R894" s="757">
        <v>2</v>
      </c>
      <c r="S894" s="775">
        <v>0.66666666666666663</v>
      </c>
      <c r="T894" s="842">
        <v>1.5</v>
      </c>
      <c r="U894" s="798">
        <v>0.6</v>
      </c>
    </row>
    <row r="895" spans="1:21" ht="14.4" customHeight="1" x14ac:dyDescent="0.3">
      <c r="A895" s="756">
        <v>50</v>
      </c>
      <c r="B895" s="757" t="s">
        <v>1862</v>
      </c>
      <c r="C895" s="757" t="s">
        <v>1867</v>
      </c>
      <c r="D895" s="840" t="s">
        <v>3055</v>
      </c>
      <c r="E895" s="841" t="s">
        <v>1885</v>
      </c>
      <c r="F895" s="757" t="s">
        <v>1863</v>
      </c>
      <c r="G895" s="757" t="s">
        <v>1911</v>
      </c>
      <c r="H895" s="757" t="s">
        <v>595</v>
      </c>
      <c r="I895" s="757" t="s">
        <v>1987</v>
      </c>
      <c r="J895" s="757" t="s">
        <v>774</v>
      </c>
      <c r="K895" s="757" t="s">
        <v>1558</v>
      </c>
      <c r="L895" s="758">
        <v>736.33</v>
      </c>
      <c r="M895" s="758">
        <v>736.33</v>
      </c>
      <c r="N895" s="757">
        <v>1</v>
      </c>
      <c r="O895" s="842">
        <v>1</v>
      </c>
      <c r="P895" s="758">
        <v>736.33</v>
      </c>
      <c r="Q895" s="775">
        <v>1</v>
      </c>
      <c r="R895" s="757">
        <v>1</v>
      </c>
      <c r="S895" s="775">
        <v>1</v>
      </c>
      <c r="T895" s="842">
        <v>1</v>
      </c>
      <c r="U895" s="798">
        <v>1</v>
      </c>
    </row>
    <row r="896" spans="1:21" ht="14.4" customHeight="1" x14ac:dyDescent="0.3">
      <c r="A896" s="756">
        <v>50</v>
      </c>
      <c r="B896" s="757" t="s">
        <v>1862</v>
      </c>
      <c r="C896" s="757" t="s">
        <v>1867</v>
      </c>
      <c r="D896" s="840" t="s">
        <v>3055</v>
      </c>
      <c r="E896" s="841" t="s">
        <v>1885</v>
      </c>
      <c r="F896" s="757" t="s">
        <v>1863</v>
      </c>
      <c r="G896" s="757" t="s">
        <v>1911</v>
      </c>
      <c r="H896" s="757" t="s">
        <v>595</v>
      </c>
      <c r="I896" s="757" t="s">
        <v>1563</v>
      </c>
      <c r="J896" s="757" t="s">
        <v>774</v>
      </c>
      <c r="K896" s="757" t="s">
        <v>1564</v>
      </c>
      <c r="L896" s="758">
        <v>923.74</v>
      </c>
      <c r="M896" s="758">
        <v>6466.18</v>
      </c>
      <c r="N896" s="757">
        <v>7</v>
      </c>
      <c r="O896" s="842">
        <v>3</v>
      </c>
      <c r="P896" s="758">
        <v>6466.18</v>
      </c>
      <c r="Q896" s="775">
        <v>1</v>
      </c>
      <c r="R896" s="757">
        <v>7</v>
      </c>
      <c r="S896" s="775">
        <v>1</v>
      </c>
      <c r="T896" s="842">
        <v>3</v>
      </c>
      <c r="U896" s="798">
        <v>1</v>
      </c>
    </row>
    <row r="897" spans="1:21" ht="14.4" customHeight="1" x14ac:dyDescent="0.3">
      <c r="A897" s="756">
        <v>50</v>
      </c>
      <c r="B897" s="757" t="s">
        <v>1862</v>
      </c>
      <c r="C897" s="757" t="s">
        <v>1867</v>
      </c>
      <c r="D897" s="840" t="s">
        <v>3055</v>
      </c>
      <c r="E897" s="841" t="s">
        <v>1885</v>
      </c>
      <c r="F897" s="757" t="s">
        <v>1863</v>
      </c>
      <c r="G897" s="757" t="s">
        <v>3018</v>
      </c>
      <c r="H897" s="757" t="s">
        <v>566</v>
      </c>
      <c r="I897" s="757" t="s">
        <v>3019</v>
      </c>
      <c r="J897" s="757" t="s">
        <v>3020</v>
      </c>
      <c r="K897" s="757" t="s">
        <v>3021</v>
      </c>
      <c r="L897" s="758">
        <v>138.88999999999999</v>
      </c>
      <c r="M897" s="758">
        <v>138.88999999999999</v>
      </c>
      <c r="N897" s="757">
        <v>1</v>
      </c>
      <c r="O897" s="842">
        <v>0.5</v>
      </c>
      <c r="P897" s="758"/>
      <c r="Q897" s="775">
        <v>0</v>
      </c>
      <c r="R897" s="757"/>
      <c r="S897" s="775">
        <v>0</v>
      </c>
      <c r="T897" s="842"/>
      <c r="U897" s="798">
        <v>0</v>
      </c>
    </row>
    <row r="898" spans="1:21" ht="14.4" customHeight="1" x14ac:dyDescent="0.3">
      <c r="A898" s="756">
        <v>50</v>
      </c>
      <c r="B898" s="757" t="s">
        <v>1862</v>
      </c>
      <c r="C898" s="757" t="s">
        <v>1867</v>
      </c>
      <c r="D898" s="840" t="s">
        <v>3055</v>
      </c>
      <c r="E898" s="841" t="s">
        <v>1885</v>
      </c>
      <c r="F898" s="757" t="s">
        <v>1863</v>
      </c>
      <c r="G898" s="757" t="s">
        <v>3018</v>
      </c>
      <c r="H898" s="757" t="s">
        <v>566</v>
      </c>
      <c r="I898" s="757" t="s">
        <v>3022</v>
      </c>
      <c r="J898" s="757" t="s">
        <v>3020</v>
      </c>
      <c r="K898" s="757" t="s">
        <v>3021</v>
      </c>
      <c r="L898" s="758">
        <v>138.88999999999999</v>
      </c>
      <c r="M898" s="758">
        <v>277.77999999999997</v>
      </c>
      <c r="N898" s="757">
        <v>2</v>
      </c>
      <c r="O898" s="842">
        <v>0.5</v>
      </c>
      <c r="P898" s="758"/>
      <c r="Q898" s="775">
        <v>0</v>
      </c>
      <c r="R898" s="757"/>
      <c r="S898" s="775">
        <v>0</v>
      </c>
      <c r="T898" s="842"/>
      <c r="U898" s="798">
        <v>0</v>
      </c>
    </row>
    <row r="899" spans="1:21" ht="14.4" customHeight="1" x14ac:dyDescent="0.3">
      <c r="A899" s="756">
        <v>50</v>
      </c>
      <c r="B899" s="757" t="s">
        <v>1862</v>
      </c>
      <c r="C899" s="757" t="s">
        <v>1867</v>
      </c>
      <c r="D899" s="840" t="s">
        <v>3055</v>
      </c>
      <c r="E899" s="841" t="s">
        <v>1885</v>
      </c>
      <c r="F899" s="757" t="s">
        <v>1863</v>
      </c>
      <c r="G899" s="757" t="s">
        <v>1990</v>
      </c>
      <c r="H899" s="757" t="s">
        <v>595</v>
      </c>
      <c r="I899" s="757" t="s">
        <v>2214</v>
      </c>
      <c r="J899" s="757" t="s">
        <v>1509</v>
      </c>
      <c r="K899" s="757" t="s">
        <v>1514</v>
      </c>
      <c r="L899" s="758">
        <v>32.25</v>
      </c>
      <c r="M899" s="758">
        <v>32.25</v>
      </c>
      <c r="N899" s="757">
        <v>1</v>
      </c>
      <c r="O899" s="842">
        <v>1</v>
      </c>
      <c r="P899" s="758">
        <v>32.25</v>
      </c>
      <c r="Q899" s="775">
        <v>1</v>
      </c>
      <c r="R899" s="757">
        <v>1</v>
      </c>
      <c r="S899" s="775">
        <v>1</v>
      </c>
      <c r="T899" s="842">
        <v>1</v>
      </c>
      <c r="U899" s="798">
        <v>1</v>
      </c>
    </row>
    <row r="900" spans="1:21" ht="14.4" customHeight="1" x14ac:dyDescent="0.3">
      <c r="A900" s="756">
        <v>50</v>
      </c>
      <c r="B900" s="757" t="s">
        <v>1862</v>
      </c>
      <c r="C900" s="757" t="s">
        <v>1867</v>
      </c>
      <c r="D900" s="840" t="s">
        <v>3055</v>
      </c>
      <c r="E900" s="841" t="s">
        <v>1885</v>
      </c>
      <c r="F900" s="757" t="s">
        <v>1863</v>
      </c>
      <c r="G900" s="757" t="s">
        <v>1990</v>
      </c>
      <c r="H900" s="757" t="s">
        <v>566</v>
      </c>
      <c r="I900" s="757" t="s">
        <v>3023</v>
      </c>
      <c r="J900" s="757" t="s">
        <v>3024</v>
      </c>
      <c r="K900" s="757" t="s">
        <v>3025</v>
      </c>
      <c r="L900" s="758">
        <v>100.86</v>
      </c>
      <c r="M900" s="758">
        <v>100.86</v>
      </c>
      <c r="N900" s="757">
        <v>1</v>
      </c>
      <c r="O900" s="842">
        <v>1</v>
      </c>
      <c r="P900" s="758"/>
      <c r="Q900" s="775">
        <v>0</v>
      </c>
      <c r="R900" s="757"/>
      <c r="S900" s="775">
        <v>0</v>
      </c>
      <c r="T900" s="842"/>
      <c r="U900" s="798">
        <v>0</v>
      </c>
    </row>
    <row r="901" spans="1:21" ht="14.4" customHeight="1" x14ac:dyDescent="0.3">
      <c r="A901" s="756">
        <v>50</v>
      </c>
      <c r="B901" s="757" t="s">
        <v>1862</v>
      </c>
      <c r="C901" s="757" t="s">
        <v>1867</v>
      </c>
      <c r="D901" s="840" t="s">
        <v>3055</v>
      </c>
      <c r="E901" s="841" t="s">
        <v>1885</v>
      </c>
      <c r="F901" s="757" t="s">
        <v>1863</v>
      </c>
      <c r="G901" s="757" t="s">
        <v>1993</v>
      </c>
      <c r="H901" s="757" t="s">
        <v>595</v>
      </c>
      <c r="I901" s="757" t="s">
        <v>1994</v>
      </c>
      <c r="J901" s="757" t="s">
        <v>939</v>
      </c>
      <c r="K901" s="757" t="s">
        <v>1588</v>
      </c>
      <c r="L901" s="758">
        <v>48.27</v>
      </c>
      <c r="M901" s="758">
        <v>48.27</v>
      </c>
      <c r="N901" s="757">
        <v>1</v>
      </c>
      <c r="O901" s="842">
        <v>1</v>
      </c>
      <c r="P901" s="758">
        <v>48.27</v>
      </c>
      <c r="Q901" s="775">
        <v>1</v>
      </c>
      <c r="R901" s="757">
        <v>1</v>
      </c>
      <c r="S901" s="775">
        <v>1</v>
      </c>
      <c r="T901" s="842">
        <v>1</v>
      </c>
      <c r="U901" s="798">
        <v>1</v>
      </c>
    </row>
    <row r="902" spans="1:21" ht="14.4" customHeight="1" x14ac:dyDescent="0.3">
      <c r="A902" s="756">
        <v>50</v>
      </c>
      <c r="B902" s="757" t="s">
        <v>1862</v>
      </c>
      <c r="C902" s="757" t="s">
        <v>1867</v>
      </c>
      <c r="D902" s="840" t="s">
        <v>3055</v>
      </c>
      <c r="E902" s="841" t="s">
        <v>1885</v>
      </c>
      <c r="F902" s="757" t="s">
        <v>1863</v>
      </c>
      <c r="G902" s="757" t="s">
        <v>1993</v>
      </c>
      <c r="H902" s="757" t="s">
        <v>595</v>
      </c>
      <c r="I902" s="757" t="s">
        <v>1601</v>
      </c>
      <c r="J902" s="757" t="s">
        <v>939</v>
      </c>
      <c r="K902" s="757" t="s">
        <v>1602</v>
      </c>
      <c r="L902" s="758">
        <v>144.81</v>
      </c>
      <c r="M902" s="758">
        <v>289.62</v>
      </c>
      <c r="N902" s="757">
        <v>2</v>
      </c>
      <c r="O902" s="842">
        <v>1.5</v>
      </c>
      <c r="P902" s="758">
        <v>144.81</v>
      </c>
      <c r="Q902" s="775">
        <v>0.5</v>
      </c>
      <c r="R902" s="757">
        <v>1</v>
      </c>
      <c r="S902" s="775">
        <v>0.5</v>
      </c>
      <c r="T902" s="842">
        <v>0.5</v>
      </c>
      <c r="U902" s="798">
        <v>0.33333333333333331</v>
      </c>
    </row>
    <row r="903" spans="1:21" ht="14.4" customHeight="1" x14ac:dyDescent="0.3">
      <c r="A903" s="756">
        <v>50</v>
      </c>
      <c r="B903" s="757" t="s">
        <v>1862</v>
      </c>
      <c r="C903" s="757" t="s">
        <v>1867</v>
      </c>
      <c r="D903" s="840" t="s">
        <v>3055</v>
      </c>
      <c r="E903" s="841" t="s">
        <v>1885</v>
      </c>
      <c r="F903" s="757" t="s">
        <v>1863</v>
      </c>
      <c r="G903" s="757" t="s">
        <v>2221</v>
      </c>
      <c r="H903" s="757" t="s">
        <v>566</v>
      </c>
      <c r="I903" s="757" t="s">
        <v>2222</v>
      </c>
      <c r="J903" s="757" t="s">
        <v>2223</v>
      </c>
      <c r="K903" s="757" t="s">
        <v>2224</v>
      </c>
      <c r="L903" s="758">
        <v>87.67</v>
      </c>
      <c r="M903" s="758">
        <v>87.67</v>
      </c>
      <c r="N903" s="757">
        <v>1</v>
      </c>
      <c r="O903" s="842">
        <v>0.5</v>
      </c>
      <c r="P903" s="758">
        <v>87.67</v>
      </c>
      <c r="Q903" s="775">
        <v>1</v>
      </c>
      <c r="R903" s="757">
        <v>1</v>
      </c>
      <c r="S903" s="775">
        <v>1</v>
      </c>
      <c r="T903" s="842">
        <v>0.5</v>
      </c>
      <c r="U903" s="798">
        <v>1</v>
      </c>
    </row>
    <row r="904" spans="1:21" ht="14.4" customHeight="1" x14ac:dyDescent="0.3">
      <c r="A904" s="756">
        <v>50</v>
      </c>
      <c r="B904" s="757" t="s">
        <v>1862</v>
      </c>
      <c r="C904" s="757" t="s">
        <v>1867</v>
      </c>
      <c r="D904" s="840" t="s">
        <v>3055</v>
      </c>
      <c r="E904" s="841" t="s">
        <v>1885</v>
      </c>
      <c r="F904" s="757" t="s">
        <v>1863</v>
      </c>
      <c r="G904" s="757" t="s">
        <v>2041</v>
      </c>
      <c r="H904" s="757" t="s">
        <v>566</v>
      </c>
      <c r="I904" s="757" t="s">
        <v>2042</v>
      </c>
      <c r="J904" s="757" t="s">
        <v>2043</v>
      </c>
      <c r="K904" s="757" t="s">
        <v>2044</v>
      </c>
      <c r="L904" s="758">
        <v>57.64</v>
      </c>
      <c r="M904" s="758">
        <v>57.64</v>
      </c>
      <c r="N904" s="757">
        <v>1</v>
      </c>
      <c r="O904" s="842">
        <v>1</v>
      </c>
      <c r="P904" s="758">
        <v>57.64</v>
      </c>
      <c r="Q904" s="775">
        <v>1</v>
      </c>
      <c r="R904" s="757">
        <v>1</v>
      </c>
      <c r="S904" s="775">
        <v>1</v>
      </c>
      <c r="T904" s="842">
        <v>1</v>
      </c>
      <c r="U904" s="798">
        <v>1</v>
      </c>
    </row>
    <row r="905" spans="1:21" ht="14.4" customHeight="1" x14ac:dyDescent="0.3">
      <c r="A905" s="756">
        <v>50</v>
      </c>
      <c r="B905" s="757" t="s">
        <v>1862</v>
      </c>
      <c r="C905" s="757" t="s">
        <v>1867</v>
      </c>
      <c r="D905" s="840" t="s">
        <v>3055</v>
      </c>
      <c r="E905" s="841" t="s">
        <v>1885</v>
      </c>
      <c r="F905" s="757" t="s">
        <v>1863</v>
      </c>
      <c r="G905" s="757" t="s">
        <v>1999</v>
      </c>
      <c r="H905" s="757" t="s">
        <v>566</v>
      </c>
      <c r="I905" s="757" t="s">
        <v>2569</v>
      </c>
      <c r="J905" s="757" t="s">
        <v>2001</v>
      </c>
      <c r="K905" s="757" t="s">
        <v>2570</v>
      </c>
      <c r="L905" s="758">
        <v>6167.15</v>
      </c>
      <c r="M905" s="758">
        <v>18501.449999999997</v>
      </c>
      <c r="N905" s="757">
        <v>3</v>
      </c>
      <c r="O905" s="842">
        <v>2</v>
      </c>
      <c r="P905" s="758">
        <v>6167.15</v>
      </c>
      <c r="Q905" s="775">
        <v>0.33333333333333337</v>
      </c>
      <c r="R905" s="757">
        <v>1</v>
      </c>
      <c r="S905" s="775">
        <v>0.33333333333333331</v>
      </c>
      <c r="T905" s="842">
        <v>1</v>
      </c>
      <c r="U905" s="798">
        <v>0.5</v>
      </c>
    </row>
    <row r="906" spans="1:21" ht="14.4" customHeight="1" x14ac:dyDescent="0.3">
      <c r="A906" s="756">
        <v>50</v>
      </c>
      <c r="B906" s="757" t="s">
        <v>1862</v>
      </c>
      <c r="C906" s="757" t="s">
        <v>1867</v>
      </c>
      <c r="D906" s="840" t="s">
        <v>3055</v>
      </c>
      <c r="E906" s="841" t="s">
        <v>1885</v>
      </c>
      <c r="F906" s="757" t="s">
        <v>1863</v>
      </c>
      <c r="G906" s="757" t="s">
        <v>2690</v>
      </c>
      <c r="H906" s="757" t="s">
        <v>595</v>
      </c>
      <c r="I906" s="757" t="s">
        <v>1720</v>
      </c>
      <c r="J906" s="757" t="s">
        <v>1721</v>
      </c>
      <c r="K906" s="757" t="s">
        <v>1722</v>
      </c>
      <c r="L906" s="758">
        <v>0</v>
      </c>
      <c r="M906" s="758">
        <v>0</v>
      </c>
      <c r="N906" s="757">
        <v>1</v>
      </c>
      <c r="O906" s="842">
        <v>0.5</v>
      </c>
      <c r="P906" s="758">
        <v>0</v>
      </c>
      <c r="Q906" s="775"/>
      <c r="R906" s="757">
        <v>1</v>
      </c>
      <c r="S906" s="775">
        <v>1</v>
      </c>
      <c r="T906" s="842">
        <v>0.5</v>
      </c>
      <c r="U906" s="798">
        <v>1</v>
      </c>
    </row>
    <row r="907" spans="1:21" ht="14.4" customHeight="1" x14ac:dyDescent="0.3">
      <c r="A907" s="756">
        <v>50</v>
      </c>
      <c r="B907" s="757" t="s">
        <v>1862</v>
      </c>
      <c r="C907" s="757" t="s">
        <v>1867</v>
      </c>
      <c r="D907" s="840" t="s">
        <v>3055</v>
      </c>
      <c r="E907" s="841" t="s">
        <v>1885</v>
      </c>
      <c r="F907" s="757" t="s">
        <v>1863</v>
      </c>
      <c r="G907" s="757" t="s">
        <v>2247</v>
      </c>
      <c r="H907" s="757" t="s">
        <v>566</v>
      </c>
      <c r="I907" s="757" t="s">
        <v>2894</v>
      </c>
      <c r="J907" s="757" t="s">
        <v>2249</v>
      </c>
      <c r="K907" s="757" t="s">
        <v>1625</v>
      </c>
      <c r="L907" s="758">
        <v>120.14</v>
      </c>
      <c r="M907" s="758">
        <v>480.56</v>
      </c>
      <c r="N907" s="757">
        <v>4</v>
      </c>
      <c r="O907" s="842">
        <v>1.5</v>
      </c>
      <c r="P907" s="758"/>
      <c r="Q907" s="775">
        <v>0</v>
      </c>
      <c r="R907" s="757"/>
      <c r="S907" s="775">
        <v>0</v>
      </c>
      <c r="T907" s="842"/>
      <c r="U907" s="798">
        <v>0</v>
      </c>
    </row>
    <row r="908" spans="1:21" ht="14.4" customHeight="1" x14ac:dyDescent="0.3">
      <c r="A908" s="756">
        <v>50</v>
      </c>
      <c r="B908" s="757" t="s">
        <v>1862</v>
      </c>
      <c r="C908" s="757" t="s">
        <v>1867</v>
      </c>
      <c r="D908" s="840" t="s">
        <v>3055</v>
      </c>
      <c r="E908" s="841" t="s">
        <v>1885</v>
      </c>
      <c r="F908" s="757" t="s">
        <v>1863</v>
      </c>
      <c r="G908" s="757" t="s">
        <v>1924</v>
      </c>
      <c r="H908" s="757" t="s">
        <v>566</v>
      </c>
      <c r="I908" s="757" t="s">
        <v>2450</v>
      </c>
      <c r="J908" s="757" t="s">
        <v>1043</v>
      </c>
      <c r="K908" s="757" t="s">
        <v>2007</v>
      </c>
      <c r="L908" s="758">
        <v>210.38</v>
      </c>
      <c r="M908" s="758">
        <v>210.38</v>
      </c>
      <c r="N908" s="757">
        <v>1</v>
      </c>
      <c r="O908" s="842">
        <v>0.5</v>
      </c>
      <c r="P908" s="758">
        <v>210.38</v>
      </c>
      <c r="Q908" s="775">
        <v>1</v>
      </c>
      <c r="R908" s="757">
        <v>1</v>
      </c>
      <c r="S908" s="775">
        <v>1</v>
      </c>
      <c r="T908" s="842">
        <v>0.5</v>
      </c>
      <c r="U908" s="798">
        <v>1</v>
      </c>
    </row>
    <row r="909" spans="1:21" ht="14.4" customHeight="1" x14ac:dyDescent="0.3">
      <c r="A909" s="756">
        <v>50</v>
      </c>
      <c r="B909" s="757" t="s">
        <v>1862</v>
      </c>
      <c r="C909" s="757" t="s">
        <v>1867</v>
      </c>
      <c r="D909" s="840" t="s">
        <v>3055</v>
      </c>
      <c r="E909" s="841" t="s">
        <v>1885</v>
      </c>
      <c r="F909" s="757" t="s">
        <v>1863</v>
      </c>
      <c r="G909" s="757" t="s">
        <v>1930</v>
      </c>
      <c r="H909" s="757" t="s">
        <v>595</v>
      </c>
      <c r="I909" s="757" t="s">
        <v>1624</v>
      </c>
      <c r="J909" s="757" t="s">
        <v>1622</v>
      </c>
      <c r="K909" s="757" t="s">
        <v>1625</v>
      </c>
      <c r="L909" s="758">
        <v>366.53</v>
      </c>
      <c r="M909" s="758">
        <v>366.53</v>
      </c>
      <c r="N909" s="757">
        <v>1</v>
      </c>
      <c r="O909" s="842">
        <v>0.5</v>
      </c>
      <c r="P909" s="758"/>
      <c r="Q909" s="775">
        <v>0</v>
      </c>
      <c r="R909" s="757"/>
      <c r="S909" s="775">
        <v>0</v>
      </c>
      <c r="T909" s="842"/>
      <c r="U909" s="798">
        <v>0</v>
      </c>
    </row>
    <row r="910" spans="1:21" ht="14.4" customHeight="1" x14ac:dyDescent="0.3">
      <c r="A910" s="756">
        <v>50</v>
      </c>
      <c r="B910" s="757" t="s">
        <v>1862</v>
      </c>
      <c r="C910" s="757" t="s">
        <v>1867</v>
      </c>
      <c r="D910" s="840" t="s">
        <v>3055</v>
      </c>
      <c r="E910" s="841" t="s">
        <v>1885</v>
      </c>
      <c r="F910" s="757" t="s">
        <v>1863</v>
      </c>
      <c r="G910" s="757" t="s">
        <v>1930</v>
      </c>
      <c r="H910" s="757" t="s">
        <v>595</v>
      </c>
      <c r="I910" s="757" t="s">
        <v>1624</v>
      </c>
      <c r="J910" s="757" t="s">
        <v>1622</v>
      </c>
      <c r="K910" s="757" t="s">
        <v>1625</v>
      </c>
      <c r="L910" s="758">
        <v>311.52999999999997</v>
      </c>
      <c r="M910" s="758">
        <v>311.52999999999997</v>
      </c>
      <c r="N910" s="757">
        <v>1</v>
      </c>
      <c r="O910" s="842">
        <v>0.5</v>
      </c>
      <c r="P910" s="758"/>
      <c r="Q910" s="775">
        <v>0</v>
      </c>
      <c r="R910" s="757"/>
      <c r="S910" s="775">
        <v>0</v>
      </c>
      <c r="T910" s="842"/>
      <c r="U910" s="798">
        <v>0</v>
      </c>
    </row>
    <row r="911" spans="1:21" ht="14.4" customHeight="1" x14ac:dyDescent="0.3">
      <c r="A911" s="756">
        <v>50</v>
      </c>
      <c r="B911" s="757" t="s">
        <v>1862</v>
      </c>
      <c r="C911" s="757" t="s">
        <v>1867</v>
      </c>
      <c r="D911" s="840" t="s">
        <v>3055</v>
      </c>
      <c r="E911" s="841" t="s">
        <v>1885</v>
      </c>
      <c r="F911" s="757" t="s">
        <v>1863</v>
      </c>
      <c r="G911" s="757" t="s">
        <v>1930</v>
      </c>
      <c r="H911" s="757" t="s">
        <v>566</v>
      </c>
      <c r="I911" s="757" t="s">
        <v>3026</v>
      </c>
      <c r="J911" s="757" t="s">
        <v>2268</v>
      </c>
      <c r="K911" s="757" t="s">
        <v>2053</v>
      </c>
      <c r="L911" s="758">
        <v>0</v>
      </c>
      <c r="M911" s="758">
        <v>0</v>
      </c>
      <c r="N911" s="757">
        <v>3</v>
      </c>
      <c r="O911" s="842">
        <v>0.5</v>
      </c>
      <c r="P911" s="758"/>
      <c r="Q911" s="775"/>
      <c r="R911" s="757"/>
      <c r="S911" s="775">
        <v>0</v>
      </c>
      <c r="T911" s="842"/>
      <c r="U911" s="798">
        <v>0</v>
      </c>
    </row>
    <row r="912" spans="1:21" ht="14.4" customHeight="1" x14ac:dyDescent="0.3">
      <c r="A912" s="756">
        <v>50</v>
      </c>
      <c r="B912" s="757" t="s">
        <v>1862</v>
      </c>
      <c r="C912" s="757" t="s">
        <v>1867</v>
      </c>
      <c r="D912" s="840" t="s">
        <v>3055</v>
      </c>
      <c r="E912" s="841" t="s">
        <v>1885</v>
      </c>
      <c r="F912" s="757" t="s">
        <v>1863</v>
      </c>
      <c r="G912" s="757" t="s">
        <v>1930</v>
      </c>
      <c r="H912" s="757" t="s">
        <v>566</v>
      </c>
      <c r="I912" s="757" t="s">
        <v>3027</v>
      </c>
      <c r="J912" s="757" t="s">
        <v>2268</v>
      </c>
      <c r="K912" s="757" t="s">
        <v>3028</v>
      </c>
      <c r="L912" s="758">
        <v>261.68</v>
      </c>
      <c r="M912" s="758">
        <v>261.68</v>
      </c>
      <c r="N912" s="757">
        <v>1</v>
      </c>
      <c r="O912" s="842">
        <v>1</v>
      </c>
      <c r="P912" s="758"/>
      <c r="Q912" s="775">
        <v>0</v>
      </c>
      <c r="R912" s="757"/>
      <c r="S912" s="775">
        <v>0</v>
      </c>
      <c r="T912" s="842"/>
      <c r="U912" s="798">
        <v>0</v>
      </c>
    </row>
    <row r="913" spans="1:21" ht="14.4" customHeight="1" x14ac:dyDescent="0.3">
      <c r="A913" s="756">
        <v>50</v>
      </c>
      <c r="B913" s="757" t="s">
        <v>1862</v>
      </c>
      <c r="C913" s="757" t="s">
        <v>1867</v>
      </c>
      <c r="D913" s="840" t="s">
        <v>3055</v>
      </c>
      <c r="E913" s="841" t="s">
        <v>1885</v>
      </c>
      <c r="F913" s="757" t="s">
        <v>1863</v>
      </c>
      <c r="G913" s="757" t="s">
        <v>2390</v>
      </c>
      <c r="H913" s="757" t="s">
        <v>566</v>
      </c>
      <c r="I913" s="757" t="s">
        <v>2575</v>
      </c>
      <c r="J913" s="757" t="s">
        <v>2392</v>
      </c>
      <c r="K913" s="757" t="s">
        <v>2576</v>
      </c>
      <c r="L913" s="758">
        <v>301.26</v>
      </c>
      <c r="M913" s="758">
        <v>903.78</v>
      </c>
      <c r="N913" s="757">
        <v>3</v>
      </c>
      <c r="O913" s="842">
        <v>1</v>
      </c>
      <c r="P913" s="758"/>
      <c r="Q913" s="775">
        <v>0</v>
      </c>
      <c r="R913" s="757"/>
      <c r="S913" s="775">
        <v>0</v>
      </c>
      <c r="T913" s="842"/>
      <c r="U913" s="798">
        <v>0</v>
      </c>
    </row>
    <row r="914" spans="1:21" ht="14.4" customHeight="1" x14ac:dyDescent="0.3">
      <c r="A914" s="756">
        <v>50</v>
      </c>
      <c r="B914" s="757" t="s">
        <v>1862</v>
      </c>
      <c r="C914" s="757" t="s">
        <v>1867</v>
      </c>
      <c r="D914" s="840" t="s">
        <v>3055</v>
      </c>
      <c r="E914" s="841" t="s">
        <v>1885</v>
      </c>
      <c r="F914" s="757" t="s">
        <v>1863</v>
      </c>
      <c r="G914" s="757" t="s">
        <v>2396</v>
      </c>
      <c r="H914" s="757" t="s">
        <v>566</v>
      </c>
      <c r="I914" s="757" t="s">
        <v>3029</v>
      </c>
      <c r="J914" s="757" t="s">
        <v>2398</v>
      </c>
      <c r="K914" s="757" t="s">
        <v>3030</v>
      </c>
      <c r="L914" s="758">
        <v>171.09</v>
      </c>
      <c r="M914" s="758">
        <v>513.27</v>
      </c>
      <c r="N914" s="757">
        <v>3</v>
      </c>
      <c r="O914" s="842">
        <v>0.5</v>
      </c>
      <c r="P914" s="758">
        <v>513.27</v>
      </c>
      <c r="Q914" s="775">
        <v>1</v>
      </c>
      <c r="R914" s="757">
        <v>3</v>
      </c>
      <c r="S914" s="775">
        <v>1</v>
      </c>
      <c r="T914" s="842">
        <v>0.5</v>
      </c>
      <c r="U914" s="798">
        <v>1</v>
      </c>
    </row>
    <row r="915" spans="1:21" ht="14.4" customHeight="1" x14ac:dyDescent="0.3">
      <c r="A915" s="756">
        <v>50</v>
      </c>
      <c r="B915" s="757" t="s">
        <v>1862</v>
      </c>
      <c r="C915" s="757" t="s">
        <v>1867</v>
      </c>
      <c r="D915" s="840" t="s">
        <v>3055</v>
      </c>
      <c r="E915" s="841" t="s">
        <v>1885</v>
      </c>
      <c r="F915" s="757" t="s">
        <v>1863</v>
      </c>
      <c r="G915" s="757" t="s">
        <v>2396</v>
      </c>
      <c r="H915" s="757" t="s">
        <v>566</v>
      </c>
      <c r="I915" s="757" t="s">
        <v>3031</v>
      </c>
      <c r="J915" s="757" t="s">
        <v>3032</v>
      </c>
      <c r="K915" s="757" t="s">
        <v>3033</v>
      </c>
      <c r="L915" s="758">
        <v>481.15</v>
      </c>
      <c r="M915" s="758">
        <v>962.3</v>
      </c>
      <c r="N915" s="757">
        <v>2</v>
      </c>
      <c r="O915" s="842">
        <v>1</v>
      </c>
      <c r="P915" s="758"/>
      <c r="Q915" s="775">
        <v>0</v>
      </c>
      <c r="R915" s="757"/>
      <c r="S915" s="775">
        <v>0</v>
      </c>
      <c r="T915" s="842"/>
      <c r="U915" s="798">
        <v>0</v>
      </c>
    </row>
    <row r="916" spans="1:21" ht="14.4" customHeight="1" x14ac:dyDescent="0.3">
      <c r="A916" s="756">
        <v>50</v>
      </c>
      <c r="B916" s="757" t="s">
        <v>1862</v>
      </c>
      <c r="C916" s="757" t="s">
        <v>1867</v>
      </c>
      <c r="D916" s="840" t="s">
        <v>3055</v>
      </c>
      <c r="E916" s="841" t="s">
        <v>1885</v>
      </c>
      <c r="F916" s="757" t="s">
        <v>1863</v>
      </c>
      <c r="G916" s="757" t="s">
        <v>3034</v>
      </c>
      <c r="H916" s="757" t="s">
        <v>566</v>
      </c>
      <c r="I916" s="757" t="s">
        <v>3035</v>
      </c>
      <c r="J916" s="757" t="s">
        <v>1016</v>
      </c>
      <c r="K916" s="757" t="s">
        <v>3036</v>
      </c>
      <c r="L916" s="758">
        <v>59.99</v>
      </c>
      <c r="M916" s="758">
        <v>59.99</v>
      </c>
      <c r="N916" s="757">
        <v>1</v>
      </c>
      <c r="O916" s="842">
        <v>1</v>
      </c>
      <c r="P916" s="758"/>
      <c r="Q916" s="775">
        <v>0</v>
      </c>
      <c r="R916" s="757"/>
      <c r="S916" s="775">
        <v>0</v>
      </c>
      <c r="T916" s="842"/>
      <c r="U916" s="798">
        <v>0</v>
      </c>
    </row>
    <row r="917" spans="1:21" ht="14.4" customHeight="1" x14ac:dyDescent="0.3">
      <c r="A917" s="756">
        <v>50</v>
      </c>
      <c r="B917" s="757" t="s">
        <v>1862</v>
      </c>
      <c r="C917" s="757" t="s">
        <v>1867</v>
      </c>
      <c r="D917" s="840" t="s">
        <v>3055</v>
      </c>
      <c r="E917" s="841" t="s">
        <v>1885</v>
      </c>
      <c r="F917" s="757" t="s">
        <v>1863</v>
      </c>
      <c r="G917" s="757" t="s">
        <v>2273</v>
      </c>
      <c r="H917" s="757" t="s">
        <v>566</v>
      </c>
      <c r="I917" s="757" t="s">
        <v>2274</v>
      </c>
      <c r="J917" s="757" t="s">
        <v>2275</v>
      </c>
      <c r="K917" s="757" t="s">
        <v>2276</v>
      </c>
      <c r="L917" s="758">
        <v>93.43</v>
      </c>
      <c r="M917" s="758">
        <v>93.43</v>
      </c>
      <c r="N917" s="757">
        <v>1</v>
      </c>
      <c r="O917" s="842">
        <v>1</v>
      </c>
      <c r="P917" s="758"/>
      <c r="Q917" s="775">
        <v>0</v>
      </c>
      <c r="R917" s="757"/>
      <c r="S917" s="775">
        <v>0</v>
      </c>
      <c r="T917" s="842"/>
      <c r="U917" s="798">
        <v>0</v>
      </c>
    </row>
    <row r="918" spans="1:21" ht="14.4" customHeight="1" x14ac:dyDescent="0.3">
      <c r="A918" s="756">
        <v>50</v>
      </c>
      <c r="B918" s="757" t="s">
        <v>1862</v>
      </c>
      <c r="C918" s="757" t="s">
        <v>1867</v>
      </c>
      <c r="D918" s="840" t="s">
        <v>3055</v>
      </c>
      <c r="E918" s="841" t="s">
        <v>1885</v>
      </c>
      <c r="F918" s="757" t="s">
        <v>1863</v>
      </c>
      <c r="G918" s="757" t="s">
        <v>1931</v>
      </c>
      <c r="H918" s="757" t="s">
        <v>566</v>
      </c>
      <c r="I918" s="757" t="s">
        <v>3037</v>
      </c>
      <c r="J918" s="757" t="s">
        <v>734</v>
      </c>
      <c r="K918" s="757" t="s">
        <v>1933</v>
      </c>
      <c r="L918" s="758">
        <v>87.89</v>
      </c>
      <c r="M918" s="758">
        <v>263.67</v>
      </c>
      <c r="N918" s="757">
        <v>3</v>
      </c>
      <c r="O918" s="842">
        <v>1</v>
      </c>
      <c r="P918" s="758">
        <v>263.67</v>
      </c>
      <c r="Q918" s="775">
        <v>1</v>
      </c>
      <c r="R918" s="757">
        <v>3</v>
      </c>
      <c r="S918" s="775">
        <v>1</v>
      </c>
      <c r="T918" s="842">
        <v>1</v>
      </c>
      <c r="U918" s="798">
        <v>1</v>
      </c>
    </row>
    <row r="919" spans="1:21" ht="14.4" customHeight="1" x14ac:dyDescent="0.3">
      <c r="A919" s="756">
        <v>50</v>
      </c>
      <c r="B919" s="757" t="s">
        <v>1862</v>
      </c>
      <c r="C919" s="757" t="s">
        <v>1867</v>
      </c>
      <c r="D919" s="840" t="s">
        <v>3055</v>
      </c>
      <c r="E919" s="841" t="s">
        <v>1885</v>
      </c>
      <c r="F919" s="757" t="s">
        <v>1863</v>
      </c>
      <c r="G919" s="757" t="s">
        <v>1931</v>
      </c>
      <c r="H919" s="757" t="s">
        <v>566</v>
      </c>
      <c r="I919" s="757" t="s">
        <v>1932</v>
      </c>
      <c r="J919" s="757" t="s">
        <v>734</v>
      </c>
      <c r="K919" s="757" t="s">
        <v>1933</v>
      </c>
      <c r="L919" s="758">
        <v>87.89</v>
      </c>
      <c r="M919" s="758">
        <v>263.67</v>
      </c>
      <c r="N919" s="757">
        <v>3</v>
      </c>
      <c r="O919" s="842">
        <v>0.5</v>
      </c>
      <c r="P919" s="758">
        <v>263.67</v>
      </c>
      <c r="Q919" s="775">
        <v>1</v>
      </c>
      <c r="R919" s="757">
        <v>3</v>
      </c>
      <c r="S919" s="775">
        <v>1</v>
      </c>
      <c r="T919" s="842">
        <v>0.5</v>
      </c>
      <c r="U919" s="798">
        <v>1</v>
      </c>
    </row>
    <row r="920" spans="1:21" ht="14.4" customHeight="1" x14ac:dyDescent="0.3">
      <c r="A920" s="756">
        <v>50</v>
      </c>
      <c r="B920" s="757" t="s">
        <v>1862</v>
      </c>
      <c r="C920" s="757" t="s">
        <v>1867</v>
      </c>
      <c r="D920" s="840" t="s">
        <v>3055</v>
      </c>
      <c r="E920" s="841" t="s">
        <v>1885</v>
      </c>
      <c r="F920" s="757" t="s">
        <v>1863</v>
      </c>
      <c r="G920" s="757" t="s">
        <v>2587</v>
      </c>
      <c r="H920" s="757" t="s">
        <v>566</v>
      </c>
      <c r="I920" s="757" t="s">
        <v>3038</v>
      </c>
      <c r="J920" s="757" t="s">
        <v>2931</v>
      </c>
      <c r="K920" s="757" t="s">
        <v>3039</v>
      </c>
      <c r="L920" s="758">
        <v>150.9</v>
      </c>
      <c r="M920" s="758">
        <v>452.70000000000005</v>
      </c>
      <c r="N920" s="757">
        <v>3</v>
      </c>
      <c r="O920" s="842">
        <v>1</v>
      </c>
      <c r="P920" s="758">
        <v>452.70000000000005</v>
      </c>
      <c r="Q920" s="775">
        <v>1</v>
      </c>
      <c r="R920" s="757">
        <v>3</v>
      </c>
      <c r="S920" s="775">
        <v>1</v>
      </c>
      <c r="T920" s="842">
        <v>1</v>
      </c>
      <c r="U920" s="798">
        <v>1</v>
      </c>
    </row>
    <row r="921" spans="1:21" ht="14.4" customHeight="1" x14ac:dyDescent="0.3">
      <c r="A921" s="756">
        <v>50</v>
      </c>
      <c r="B921" s="757" t="s">
        <v>1862</v>
      </c>
      <c r="C921" s="757" t="s">
        <v>1867</v>
      </c>
      <c r="D921" s="840" t="s">
        <v>3055</v>
      </c>
      <c r="E921" s="841" t="s">
        <v>1885</v>
      </c>
      <c r="F921" s="757" t="s">
        <v>1863</v>
      </c>
      <c r="G921" s="757" t="s">
        <v>1054</v>
      </c>
      <c r="H921" s="757" t="s">
        <v>595</v>
      </c>
      <c r="I921" s="757" t="s">
        <v>2461</v>
      </c>
      <c r="J921" s="757" t="s">
        <v>2280</v>
      </c>
      <c r="K921" s="757" t="s">
        <v>2462</v>
      </c>
      <c r="L921" s="758">
        <v>184.74</v>
      </c>
      <c r="M921" s="758">
        <v>369.48</v>
      </c>
      <c r="N921" s="757">
        <v>2</v>
      </c>
      <c r="O921" s="842">
        <v>1</v>
      </c>
      <c r="P921" s="758"/>
      <c r="Q921" s="775">
        <v>0</v>
      </c>
      <c r="R921" s="757"/>
      <c r="S921" s="775">
        <v>0</v>
      </c>
      <c r="T921" s="842"/>
      <c r="U921" s="798">
        <v>0</v>
      </c>
    </row>
    <row r="922" spans="1:21" ht="14.4" customHeight="1" x14ac:dyDescent="0.3">
      <c r="A922" s="756">
        <v>50</v>
      </c>
      <c r="B922" s="757" t="s">
        <v>1862</v>
      </c>
      <c r="C922" s="757" t="s">
        <v>1867</v>
      </c>
      <c r="D922" s="840" t="s">
        <v>3055</v>
      </c>
      <c r="E922" s="841" t="s">
        <v>1885</v>
      </c>
      <c r="F922" s="757" t="s">
        <v>1863</v>
      </c>
      <c r="G922" s="757" t="s">
        <v>2411</v>
      </c>
      <c r="H922" s="757" t="s">
        <v>595</v>
      </c>
      <c r="I922" s="757" t="s">
        <v>3040</v>
      </c>
      <c r="J922" s="757" t="s">
        <v>1575</v>
      </c>
      <c r="K922" s="757" t="s">
        <v>3041</v>
      </c>
      <c r="L922" s="758">
        <v>2669.75</v>
      </c>
      <c r="M922" s="758">
        <v>2669.75</v>
      </c>
      <c r="N922" s="757">
        <v>1</v>
      </c>
      <c r="O922" s="842">
        <v>1</v>
      </c>
      <c r="P922" s="758"/>
      <c r="Q922" s="775">
        <v>0</v>
      </c>
      <c r="R922" s="757"/>
      <c r="S922" s="775">
        <v>0</v>
      </c>
      <c r="T922" s="842"/>
      <c r="U922" s="798">
        <v>0</v>
      </c>
    </row>
    <row r="923" spans="1:21" ht="14.4" customHeight="1" x14ac:dyDescent="0.3">
      <c r="A923" s="756">
        <v>50</v>
      </c>
      <c r="B923" s="757" t="s">
        <v>1862</v>
      </c>
      <c r="C923" s="757" t="s">
        <v>1867</v>
      </c>
      <c r="D923" s="840" t="s">
        <v>3055</v>
      </c>
      <c r="E923" s="841" t="s">
        <v>1885</v>
      </c>
      <c r="F923" s="757" t="s">
        <v>1863</v>
      </c>
      <c r="G923" s="757" t="s">
        <v>1939</v>
      </c>
      <c r="H923" s="757" t="s">
        <v>566</v>
      </c>
      <c r="I923" s="757" t="s">
        <v>2445</v>
      </c>
      <c r="J923" s="757" t="s">
        <v>1941</v>
      </c>
      <c r="K923" s="757" t="s">
        <v>2446</v>
      </c>
      <c r="L923" s="758">
        <v>0</v>
      </c>
      <c r="M923" s="758">
        <v>0</v>
      </c>
      <c r="N923" s="757">
        <v>1</v>
      </c>
      <c r="O923" s="842">
        <v>0.5</v>
      </c>
      <c r="P923" s="758">
        <v>0</v>
      </c>
      <c r="Q923" s="775"/>
      <c r="R923" s="757">
        <v>1</v>
      </c>
      <c r="S923" s="775">
        <v>1</v>
      </c>
      <c r="T923" s="842">
        <v>0.5</v>
      </c>
      <c r="U923" s="798">
        <v>1</v>
      </c>
    </row>
    <row r="924" spans="1:21" ht="14.4" customHeight="1" x14ac:dyDescent="0.3">
      <c r="A924" s="756">
        <v>50</v>
      </c>
      <c r="B924" s="757" t="s">
        <v>1862</v>
      </c>
      <c r="C924" s="757" t="s">
        <v>1867</v>
      </c>
      <c r="D924" s="840" t="s">
        <v>3055</v>
      </c>
      <c r="E924" s="841" t="s">
        <v>1885</v>
      </c>
      <c r="F924" s="757" t="s">
        <v>1863</v>
      </c>
      <c r="G924" s="757" t="s">
        <v>1939</v>
      </c>
      <c r="H924" s="757" t="s">
        <v>566</v>
      </c>
      <c r="I924" s="757" t="s">
        <v>2286</v>
      </c>
      <c r="J924" s="757" t="s">
        <v>1941</v>
      </c>
      <c r="K924" s="757" t="s">
        <v>2287</v>
      </c>
      <c r="L924" s="758">
        <v>140.38</v>
      </c>
      <c r="M924" s="758">
        <v>140.38</v>
      </c>
      <c r="N924" s="757">
        <v>1</v>
      </c>
      <c r="O924" s="842">
        <v>1</v>
      </c>
      <c r="P924" s="758"/>
      <c r="Q924" s="775">
        <v>0</v>
      </c>
      <c r="R924" s="757"/>
      <c r="S924" s="775">
        <v>0</v>
      </c>
      <c r="T924" s="842"/>
      <c r="U924" s="798">
        <v>0</v>
      </c>
    </row>
    <row r="925" spans="1:21" ht="14.4" customHeight="1" x14ac:dyDescent="0.3">
      <c r="A925" s="756">
        <v>50</v>
      </c>
      <c r="B925" s="757" t="s">
        <v>1862</v>
      </c>
      <c r="C925" s="757" t="s">
        <v>1867</v>
      </c>
      <c r="D925" s="840" t="s">
        <v>3055</v>
      </c>
      <c r="E925" s="841" t="s">
        <v>1885</v>
      </c>
      <c r="F925" s="757" t="s">
        <v>1863</v>
      </c>
      <c r="G925" s="757" t="s">
        <v>2420</v>
      </c>
      <c r="H925" s="757" t="s">
        <v>566</v>
      </c>
      <c r="I925" s="757" t="s">
        <v>3042</v>
      </c>
      <c r="J925" s="757" t="s">
        <v>2955</v>
      </c>
      <c r="K925" s="757" t="s">
        <v>3043</v>
      </c>
      <c r="L925" s="758">
        <v>50.32</v>
      </c>
      <c r="M925" s="758">
        <v>50.32</v>
      </c>
      <c r="N925" s="757">
        <v>1</v>
      </c>
      <c r="O925" s="842">
        <v>1</v>
      </c>
      <c r="P925" s="758"/>
      <c r="Q925" s="775">
        <v>0</v>
      </c>
      <c r="R925" s="757"/>
      <c r="S925" s="775">
        <v>0</v>
      </c>
      <c r="T925" s="842"/>
      <c r="U925" s="798">
        <v>0</v>
      </c>
    </row>
    <row r="926" spans="1:21" ht="14.4" customHeight="1" x14ac:dyDescent="0.3">
      <c r="A926" s="756">
        <v>50</v>
      </c>
      <c r="B926" s="757" t="s">
        <v>1862</v>
      </c>
      <c r="C926" s="757" t="s">
        <v>1867</v>
      </c>
      <c r="D926" s="840" t="s">
        <v>3055</v>
      </c>
      <c r="E926" s="841" t="s">
        <v>1885</v>
      </c>
      <c r="F926" s="757" t="s">
        <v>1863</v>
      </c>
      <c r="G926" s="757" t="s">
        <v>2420</v>
      </c>
      <c r="H926" s="757" t="s">
        <v>566</v>
      </c>
      <c r="I926" s="757" t="s">
        <v>2954</v>
      </c>
      <c r="J926" s="757" t="s">
        <v>2955</v>
      </c>
      <c r="K926" s="757" t="s">
        <v>2956</v>
      </c>
      <c r="L926" s="758">
        <v>99.94</v>
      </c>
      <c r="M926" s="758">
        <v>99.94</v>
      </c>
      <c r="N926" s="757">
        <v>1</v>
      </c>
      <c r="O926" s="842">
        <v>0.5</v>
      </c>
      <c r="P926" s="758"/>
      <c r="Q926" s="775">
        <v>0</v>
      </c>
      <c r="R926" s="757"/>
      <c r="S926" s="775">
        <v>0</v>
      </c>
      <c r="T926" s="842"/>
      <c r="U926" s="798">
        <v>0</v>
      </c>
    </row>
    <row r="927" spans="1:21" ht="14.4" customHeight="1" x14ac:dyDescent="0.3">
      <c r="A927" s="756">
        <v>50</v>
      </c>
      <c r="B927" s="757" t="s">
        <v>1862</v>
      </c>
      <c r="C927" s="757" t="s">
        <v>1867</v>
      </c>
      <c r="D927" s="840" t="s">
        <v>3055</v>
      </c>
      <c r="E927" s="841" t="s">
        <v>1885</v>
      </c>
      <c r="F927" s="757" t="s">
        <v>1863</v>
      </c>
      <c r="G927" s="757" t="s">
        <v>2420</v>
      </c>
      <c r="H927" s="757" t="s">
        <v>566</v>
      </c>
      <c r="I927" s="757" t="s">
        <v>3044</v>
      </c>
      <c r="J927" s="757" t="s">
        <v>2955</v>
      </c>
      <c r="K927" s="757" t="s">
        <v>3045</v>
      </c>
      <c r="L927" s="758">
        <v>299.83999999999997</v>
      </c>
      <c r="M927" s="758">
        <v>299.83999999999997</v>
      </c>
      <c r="N927" s="757">
        <v>1</v>
      </c>
      <c r="O927" s="842">
        <v>0.5</v>
      </c>
      <c r="P927" s="758"/>
      <c r="Q927" s="775">
        <v>0</v>
      </c>
      <c r="R927" s="757"/>
      <c r="S927" s="775">
        <v>0</v>
      </c>
      <c r="T927" s="842"/>
      <c r="U927" s="798">
        <v>0</v>
      </c>
    </row>
    <row r="928" spans="1:21" ht="14.4" customHeight="1" x14ac:dyDescent="0.3">
      <c r="A928" s="756">
        <v>50</v>
      </c>
      <c r="B928" s="757" t="s">
        <v>1862</v>
      </c>
      <c r="C928" s="757" t="s">
        <v>1867</v>
      </c>
      <c r="D928" s="840" t="s">
        <v>3055</v>
      </c>
      <c r="E928" s="841" t="s">
        <v>1885</v>
      </c>
      <c r="F928" s="757" t="s">
        <v>1864</v>
      </c>
      <c r="G928" s="757" t="s">
        <v>2597</v>
      </c>
      <c r="H928" s="757" t="s">
        <v>566</v>
      </c>
      <c r="I928" s="757" t="s">
        <v>2598</v>
      </c>
      <c r="J928" s="757" t="s">
        <v>2599</v>
      </c>
      <c r="K928" s="757" t="s">
        <v>2600</v>
      </c>
      <c r="L928" s="758">
        <v>25</v>
      </c>
      <c r="M928" s="758">
        <v>700</v>
      </c>
      <c r="N928" s="757">
        <v>28</v>
      </c>
      <c r="O928" s="842">
        <v>7</v>
      </c>
      <c r="P928" s="758">
        <v>700</v>
      </c>
      <c r="Q928" s="775">
        <v>1</v>
      </c>
      <c r="R928" s="757">
        <v>28</v>
      </c>
      <c r="S928" s="775">
        <v>1</v>
      </c>
      <c r="T928" s="842">
        <v>7</v>
      </c>
      <c r="U928" s="798">
        <v>1</v>
      </c>
    </row>
    <row r="929" spans="1:21" ht="14.4" customHeight="1" x14ac:dyDescent="0.3">
      <c r="A929" s="756">
        <v>50</v>
      </c>
      <c r="B929" s="757" t="s">
        <v>1862</v>
      </c>
      <c r="C929" s="757" t="s">
        <v>1867</v>
      </c>
      <c r="D929" s="840" t="s">
        <v>3055</v>
      </c>
      <c r="E929" s="841" t="s">
        <v>1885</v>
      </c>
      <c r="F929" s="757" t="s">
        <v>1864</v>
      </c>
      <c r="G929" s="757" t="s">
        <v>2597</v>
      </c>
      <c r="H929" s="757" t="s">
        <v>566</v>
      </c>
      <c r="I929" s="757" t="s">
        <v>2601</v>
      </c>
      <c r="J929" s="757" t="s">
        <v>2599</v>
      </c>
      <c r="K929" s="757" t="s">
        <v>2602</v>
      </c>
      <c r="L929" s="758">
        <v>30</v>
      </c>
      <c r="M929" s="758">
        <v>720</v>
      </c>
      <c r="N929" s="757">
        <v>24</v>
      </c>
      <c r="O929" s="842">
        <v>6</v>
      </c>
      <c r="P929" s="758">
        <v>720</v>
      </c>
      <c r="Q929" s="775">
        <v>1</v>
      </c>
      <c r="R929" s="757">
        <v>24</v>
      </c>
      <c r="S929" s="775">
        <v>1</v>
      </c>
      <c r="T929" s="842">
        <v>6</v>
      </c>
      <c r="U929" s="798">
        <v>1</v>
      </c>
    </row>
    <row r="930" spans="1:21" ht="14.4" customHeight="1" x14ac:dyDescent="0.3">
      <c r="A930" s="756">
        <v>50</v>
      </c>
      <c r="B930" s="757" t="s">
        <v>1862</v>
      </c>
      <c r="C930" s="757" t="s">
        <v>1867</v>
      </c>
      <c r="D930" s="840" t="s">
        <v>3055</v>
      </c>
      <c r="E930" s="841" t="s">
        <v>1885</v>
      </c>
      <c r="F930" s="757" t="s">
        <v>1864</v>
      </c>
      <c r="G930" s="757" t="s">
        <v>3046</v>
      </c>
      <c r="H930" s="757" t="s">
        <v>566</v>
      </c>
      <c r="I930" s="757" t="s">
        <v>3047</v>
      </c>
      <c r="J930" s="757" t="s">
        <v>3048</v>
      </c>
      <c r="K930" s="757" t="s">
        <v>3049</v>
      </c>
      <c r="L930" s="758">
        <v>566</v>
      </c>
      <c r="M930" s="758">
        <v>1132</v>
      </c>
      <c r="N930" s="757">
        <v>2</v>
      </c>
      <c r="O930" s="842">
        <v>2</v>
      </c>
      <c r="P930" s="758"/>
      <c r="Q930" s="775">
        <v>0</v>
      </c>
      <c r="R930" s="757"/>
      <c r="S930" s="775">
        <v>0</v>
      </c>
      <c r="T930" s="842"/>
      <c r="U930" s="798">
        <v>0</v>
      </c>
    </row>
    <row r="931" spans="1:21" ht="14.4" customHeight="1" x14ac:dyDescent="0.3">
      <c r="A931" s="756">
        <v>50</v>
      </c>
      <c r="B931" s="757" t="s">
        <v>1862</v>
      </c>
      <c r="C931" s="757" t="s">
        <v>1867</v>
      </c>
      <c r="D931" s="840" t="s">
        <v>3055</v>
      </c>
      <c r="E931" s="841" t="s">
        <v>1885</v>
      </c>
      <c r="F931" s="757" t="s">
        <v>1864</v>
      </c>
      <c r="G931" s="757" t="s">
        <v>2603</v>
      </c>
      <c r="H931" s="757" t="s">
        <v>566</v>
      </c>
      <c r="I931" s="757" t="s">
        <v>2604</v>
      </c>
      <c r="J931" s="757" t="s">
        <v>2605</v>
      </c>
      <c r="K931" s="757" t="s">
        <v>2606</v>
      </c>
      <c r="L931" s="758">
        <v>378.48</v>
      </c>
      <c r="M931" s="758">
        <v>378.48</v>
      </c>
      <c r="N931" s="757">
        <v>1</v>
      </c>
      <c r="O931" s="842">
        <v>1</v>
      </c>
      <c r="P931" s="758">
        <v>378.48</v>
      </c>
      <c r="Q931" s="775">
        <v>1</v>
      </c>
      <c r="R931" s="757">
        <v>1</v>
      </c>
      <c r="S931" s="775">
        <v>1</v>
      </c>
      <c r="T931" s="842">
        <v>1</v>
      </c>
      <c r="U931" s="798">
        <v>1</v>
      </c>
    </row>
    <row r="932" spans="1:21" ht="14.4" customHeight="1" x14ac:dyDescent="0.3">
      <c r="A932" s="756">
        <v>50</v>
      </c>
      <c r="B932" s="757" t="s">
        <v>1862</v>
      </c>
      <c r="C932" s="757" t="s">
        <v>1867</v>
      </c>
      <c r="D932" s="840" t="s">
        <v>3055</v>
      </c>
      <c r="E932" s="841" t="s">
        <v>1885</v>
      </c>
      <c r="F932" s="757" t="s">
        <v>1864</v>
      </c>
      <c r="G932" s="757" t="s">
        <v>2603</v>
      </c>
      <c r="H932" s="757" t="s">
        <v>566</v>
      </c>
      <c r="I932" s="757" t="s">
        <v>2607</v>
      </c>
      <c r="J932" s="757" t="s">
        <v>2608</v>
      </c>
      <c r="K932" s="757" t="s">
        <v>2609</v>
      </c>
      <c r="L932" s="758">
        <v>378.48</v>
      </c>
      <c r="M932" s="758">
        <v>756.96</v>
      </c>
      <c r="N932" s="757">
        <v>2</v>
      </c>
      <c r="O932" s="842">
        <v>2</v>
      </c>
      <c r="P932" s="758">
        <v>756.96</v>
      </c>
      <c r="Q932" s="775">
        <v>1</v>
      </c>
      <c r="R932" s="757">
        <v>2</v>
      </c>
      <c r="S932" s="775">
        <v>1</v>
      </c>
      <c r="T932" s="842">
        <v>2</v>
      </c>
      <c r="U932" s="798">
        <v>1</v>
      </c>
    </row>
    <row r="933" spans="1:21" ht="14.4" customHeight="1" x14ac:dyDescent="0.3">
      <c r="A933" s="756">
        <v>50</v>
      </c>
      <c r="B933" s="757" t="s">
        <v>1862</v>
      </c>
      <c r="C933" s="757" t="s">
        <v>1867</v>
      </c>
      <c r="D933" s="840" t="s">
        <v>3055</v>
      </c>
      <c r="E933" s="841" t="s">
        <v>1879</v>
      </c>
      <c r="F933" s="757" t="s">
        <v>1863</v>
      </c>
      <c r="G933" s="757" t="s">
        <v>2721</v>
      </c>
      <c r="H933" s="757" t="s">
        <v>595</v>
      </c>
      <c r="I933" s="757" t="s">
        <v>2722</v>
      </c>
      <c r="J933" s="757" t="s">
        <v>2723</v>
      </c>
      <c r="K933" s="757" t="s">
        <v>2724</v>
      </c>
      <c r="L933" s="758">
        <v>70.540000000000006</v>
      </c>
      <c r="M933" s="758">
        <v>141.08000000000001</v>
      </c>
      <c r="N933" s="757">
        <v>2</v>
      </c>
      <c r="O933" s="842">
        <v>0.5</v>
      </c>
      <c r="P933" s="758">
        <v>141.08000000000001</v>
      </c>
      <c r="Q933" s="775">
        <v>1</v>
      </c>
      <c r="R933" s="757">
        <v>2</v>
      </c>
      <c r="S933" s="775">
        <v>1</v>
      </c>
      <c r="T933" s="842">
        <v>0.5</v>
      </c>
      <c r="U933" s="798">
        <v>1</v>
      </c>
    </row>
    <row r="934" spans="1:21" ht="14.4" customHeight="1" thickBot="1" x14ac:dyDescent="0.35">
      <c r="A934" s="763">
        <v>50</v>
      </c>
      <c r="B934" s="764" t="s">
        <v>1862</v>
      </c>
      <c r="C934" s="764" t="s">
        <v>1867</v>
      </c>
      <c r="D934" s="843" t="s">
        <v>3055</v>
      </c>
      <c r="E934" s="844" t="s">
        <v>1879</v>
      </c>
      <c r="F934" s="764" t="s">
        <v>1863</v>
      </c>
      <c r="G934" s="764" t="s">
        <v>3050</v>
      </c>
      <c r="H934" s="764" t="s">
        <v>566</v>
      </c>
      <c r="I934" s="764" t="s">
        <v>3051</v>
      </c>
      <c r="J934" s="764" t="s">
        <v>3052</v>
      </c>
      <c r="K934" s="764" t="s">
        <v>3053</v>
      </c>
      <c r="L934" s="765">
        <v>0</v>
      </c>
      <c r="M934" s="765">
        <v>0</v>
      </c>
      <c r="N934" s="764">
        <v>1</v>
      </c>
      <c r="O934" s="845">
        <v>0.5</v>
      </c>
      <c r="P934" s="765">
        <v>0</v>
      </c>
      <c r="Q934" s="776"/>
      <c r="R934" s="764">
        <v>1</v>
      </c>
      <c r="S934" s="776">
        <v>1</v>
      </c>
      <c r="T934" s="845">
        <v>0.5</v>
      </c>
      <c r="U934" s="79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93" t="s">
        <v>3057</v>
      </c>
      <c r="B1" s="594"/>
      <c r="C1" s="594"/>
      <c r="D1" s="594"/>
      <c r="E1" s="594"/>
      <c r="F1" s="594"/>
    </row>
    <row r="2" spans="1:6" ht="14.4" customHeight="1" thickBot="1" x14ac:dyDescent="0.35">
      <c r="A2" s="374" t="s">
        <v>325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95" t="s">
        <v>161</v>
      </c>
      <c r="C3" s="596"/>
      <c r="D3" s="597" t="s">
        <v>160</v>
      </c>
      <c r="E3" s="596"/>
      <c r="F3" s="105" t="s">
        <v>3</v>
      </c>
    </row>
    <row r="4" spans="1:6" ht="14.4" customHeight="1" thickBot="1" x14ac:dyDescent="0.35">
      <c r="A4" s="846" t="s">
        <v>210</v>
      </c>
      <c r="B4" s="771" t="s">
        <v>14</v>
      </c>
      <c r="C4" s="772" t="s">
        <v>2</v>
      </c>
      <c r="D4" s="771" t="s">
        <v>14</v>
      </c>
      <c r="E4" s="772" t="s">
        <v>2</v>
      </c>
      <c r="F4" s="773" t="s">
        <v>14</v>
      </c>
    </row>
    <row r="5" spans="1:6" ht="14.4" customHeight="1" x14ac:dyDescent="0.3">
      <c r="A5" s="848" t="s">
        <v>1880</v>
      </c>
      <c r="B5" s="225">
        <v>6782.5899999999992</v>
      </c>
      <c r="C5" s="839">
        <v>4.9031488243695513E-2</v>
      </c>
      <c r="D5" s="225">
        <v>131548.72</v>
      </c>
      <c r="E5" s="839">
        <v>0.95096851175630448</v>
      </c>
      <c r="F5" s="847">
        <v>138331.31</v>
      </c>
    </row>
    <row r="6" spans="1:6" ht="14.4" customHeight="1" x14ac:dyDescent="0.3">
      <c r="A6" s="785" t="s">
        <v>1876</v>
      </c>
      <c r="B6" s="761">
        <v>3275.8799999999997</v>
      </c>
      <c r="C6" s="775">
        <v>0.17483612515650965</v>
      </c>
      <c r="D6" s="761">
        <v>15460.98</v>
      </c>
      <c r="E6" s="775">
        <v>0.8251638748434903</v>
      </c>
      <c r="F6" s="762">
        <v>18736.86</v>
      </c>
    </row>
    <row r="7" spans="1:6" ht="14.4" customHeight="1" x14ac:dyDescent="0.3">
      <c r="A7" s="785" t="s">
        <v>1877</v>
      </c>
      <c r="B7" s="761">
        <v>1643.1199999999997</v>
      </c>
      <c r="C7" s="775">
        <v>7.2428810720267994E-2</v>
      </c>
      <c r="D7" s="761">
        <v>21042.880000000001</v>
      </c>
      <c r="E7" s="775">
        <v>0.92757118927973203</v>
      </c>
      <c r="F7" s="762">
        <v>22686</v>
      </c>
    </row>
    <row r="8" spans="1:6" ht="14.4" customHeight="1" x14ac:dyDescent="0.3">
      <c r="A8" s="785" t="s">
        <v>1885</v>
      </c>
      <c r="B8" s="761">
        <v>667.96</v>
      </c>
      <c r="C8" s="775">
        <v>2.7557140140162029E-2</v>
      </c>
      <c r="D8" s="761">
        <v>23571.13</v>
      </c>
      <c r="E8" s="775">
        <v>0.97244285985983803</v>
      </c>
      <c r="F8" s="762">
        <v>24239.09</v>
      </c>
    </row>
    <row r="9" spans="1:6" ht="14.4" customHeight="1" x14ac:dyDescent="0.3">
      <c r="A9" s="785" t="s">
        <v>1874</v>
      </c>
      <c r="B9" s="761">
        <v>634.96</v>
      </c>
      <c r="C9" s="775">
        <v>1.8215246634198455E-2</v>
      </c>
      <c r="D9" s="761">
        <v>34223.75</v>
      </c>
      <c r="E9" s="775">
        <v>0.98178475336580162</v>
      </c>
      <c r="F9" s="762">
        <v>34858.71</v>
      </c>
    </row>
    <row r="10" spans="1:6" ht="14.4" customHeight="1" x14ac:dyDescent="0.3">
      <c r="A10" s="785" t="s">
        <v>1875</v>
      </c>
      <c r="B10" s="761">
        <v>513.56999999999994</v>
      </c>
      <c r="C10" s="775">
        <v>9.1628589932755397E-2</v>
      </c>
      <c r="D10" s="761">
        <v>5091.3399999999992</v>
      </c>
      <c r="E10" s="775">
        <v>0.90837141006724464</v>
      </c>
      <c r="F10" s="762">
        <v>5604.9099999999989</v>
      </c>
    </row>
    <row r="11" spans="1:6" ht="14.4" customHeight="1" x14ac:dyDescent="0.3">
      <c r="A11" s="785" t="s">
        <v>1882</v>
      </c>
      <c r="B11" s="761">
        <v>171.77</v>
      </c>
      <c r="C11" s="775">
        <v>2.8477072615954922E-2</v>
      </c>
      <c r="D11" s="761">
        <v>5860.0999999999995</v>
      </c>
      <c r="E11" s="775">
        <v>0.971522927384045</v>
      </c>
      <c r="F11" s="762">
        <v>6031.87</v>
      </c>
    </row>
    <row r="12" spans="1:6" ht="14.4" customHeight="1" x14ac:dyDescent="0.3">
      <c r="A12" s="785" t="s">
        <v>1886</v>
      </c>
      <c r="B12" s="761">
        <v>36.270000000000003</v>
      </c>
      <c r="C12" s="775">
        <v>1</v>
      </c>
      <c r="D12" s="761"/>
      <c r="E12" s="775">
        <v>0</v>
      </c>
      <c r="F12" s="762">
        <v>36.270000000000003</v>
      </c>
    </row>
    <row r="13" spans="1:6" ht="14.4" customHeight="1" x14ac:dyDescent="0.3">
      <c r="A13" s="785" t="s">
        <v>1883</v>
      </c>
      <c r="B13" s="761"/>
      <c r="C13" s="775">
        <v>0</v>
      </c>
      <c r="D13" s="761">
        <v>625.70999999999992</v>
      </c>
      <c r="E13" s="775">
        <v>1</v>
      </c>
      <c r="F13" s="762">
        <v>625.70999999999992</v>
      </c>
    </row>
    <row r="14" spans="1:6" ht="14.4" customHeight="1" x14ac:dyDescent="0.3">
      <c r="A14" s="785" t="s">
        <v>1884</v>
      </c>
      <c r="B14" s="761"/>
      <c r="C14" s="775">
        <v>0</v>
      </c>
      <c r="D14" s="761">
        <v>3220.58</v>
      </c>
      <c r="E14" s="775">
        <v>1</v>
      </c>
      <c r="F14" s="762">
        <v>3220.58</v>
      </c>
    </row>
    <row r="15" spans="1:6" ht="14.4" customHeight="1" x14ac:dyDescent="0.3">
      <c r="A15" s="785" t="s">
        <v>1878</v>
      </c>
      <c r="B15" s="761"/>
      <c r="C15" s="775">
        <v>0</v>
      </c>
      <c r="D15" s="761">
        <v>105.33</v>
      </c>
      <c r="E15" s="775">
        <v>1</v>
      </c>
      <c r="F15" s="762">
        <v>105.33</v>
      </c>
    </row>
    <row r="16" spans="1:6" ht="14.4" customHeight="1" x14ac:dyDescent="0.3">
      <c r="A16" s="785" t="s">
        <v>1879</v>
      </c>
      <c r="B16" s="761"/>
      <c r="C16" s="775">
        <v>0</v>
      </c>
      <c r="D16" s="761">
        <v>141.08000000000001</v>
      </c>
      <c r="E16" s="775">
        <v>1</v>
      </c>
      <c r="F16" s="762">
        <v>141.08000000000001</v>
      </c>
    </row>
    <row r="17" spans="1:6" ht="14.4" customHeight="1" x14ac:dyDescent="0.3">
      <c r="A17" s="785" t="s">
        <v>1873</v>
      </c>
      <c r="B17" s="761"/>
      <c r="C17" s="775">
        <v>0</v>
      </c>
      <c r="D17" s="761">
        <v>3969.0000000000005</v>
      </c>
      <c r="E17" s="775">
        <v>1</v>
      </c>
      <c r="F17" s="762">
        <v>3969.0000000000005</v>
      </c>
    </row>
    <row r="18" spans="1:6" ht="14.4" customHeight="1" thickBot="1" x14ac:dyDescent="0.35">
      <c r="A18" s="786" t="s">
        <v>1881</v>
      </c>
      <c r="B18" s="777"/>
      <c r="C18" s="778">
        <v>0</v>
      </c>
      <c r="D18" s="777">
        <v>229.38</v>
      </c>
      <c r="E18" s="778">
        <v>1</v>
      </c>
      <c r="F18" s="779">
        <v>229.38</v>
      </c>
    </row>
    <row r="19" spans="1:6" ht="14.4" customHeight="1" thickBot="1" x14ac:dyDescent="0.35">
      <c r="A19" s="780" t="s">
        <v>3</v>
      </c>
      <c r="B19" s="781">
        <v>13726.119999999999</v>
      </c>
      <c r="C19" s="782">
        <v>5.3034258687925523E-2</v>
      </c>
      <c r="D19" s="781">
        <v>245089.97999999998</v>
      </c>
      <c r="E19" s="782">
        <v>0.94696574131207456</v>
      </c>
      <c r="F19" s="783">
        <v>258816.09999999995</v>
      </c>
    </row>
    <row r="20" spans="1:6" ht="14.4" customHeight="1" thickBot="1" x14ac:dyDescent="0.35"/>
    <row r="21" spans="1:6" ht="14.4" customHeight="1" x14ac:dyDescent="0.3">
      <c r="A21" s="848" t="s">
        <v>3058</v>
      </c>
      <c r="B21" s="225">
        <v>2363.6799999999998</v>
      </c>
      <c r="C21" s="839">
        <v>0.85713871281240483</v>
      </c>
      <c r="D21" s="225">
        <v>393.96</v>
      </c>
      <c r="E21" s="839">
        <v>0.14286128718759519</v>
      </c>
      <c r="F21" s="847">
        <v>2757.64</v>
      </c>
    </row>
    <row r="22" spans="1:6" ht="14.4" customHeight="1" x14ac:dyDescent="0.3">
      <c r="A22" s="785" t="s">
        <v>1478</v>
      </c>
      <c r="B22" s="761">
        <v>1512.4</v>
      </c>
      <c r="C22" s="775">
        <v>0.31782657394973701</v>
      </c>
      <c r="D22" s="761">
        <v>3246.1699999999996</v>
      </c>
      <c r="E22" s="775">
        <v>0.68217342605026299</v>
      </c>
      <c r="F22" s="762">
        <v>4758.57</v>
      </c>
    </row>
    <row r="23" spans="1:6" ht="14.4" customHeight="1" x14ac:dyDescent="0.3">
      <c r="A23" s="785" t="s">
        <v>3059</v>
      </c>
      <c r="B23" s="761">
        <v>1458.18</v>
      </c>
      <c r="C23" s="775">
        <v>0.74351417499490113</v>
      </c>
      <c r="D23" s="761">
        <v>503.02</v>
      </c>
      <c r="E23" s="775">
        <v>0.25648582500509892</v>
      </c>
      <c r="F23" s="762">
        <v>1961.2</v>
      </c>
    </row>
    <row r="24" spans="1:6" ht="14.4" customHeight="1" x14ac:dyDescent="0.3">
      <c r="A24" s="785" t="s">
        <v>1485</v>
      </c>
      <c r="B24" s="761">
        <v>1080.1299999999999</v>
      </c>
      <c r="C24" s="775">
        <v>0.22263468808099626</v>
      </c>
      <c r="D24" s="761">
        <v>3771.4500000000003</v>
      </c>
      <c r="E24" s="775">
        <v>0.77736531191900382</v>
      </c>
      <c r="F24" s="762">
        <v>4851.58</v>
      </c>
    </row>
    <row r="25" spans="1:6" ht="14.4" customHeight="1" x14ac:dyDescent="0.3">
      <c r="A25" s="785" t="s">
        <v>3060</v>
      </c>
      <c r="B25" s="761">
        <v>918.6</v>
      </c>
      <c r="C25" s="775">
        <v>0.54293347203177456</v>
      </c>
      <c r="D25" s="761">
        <v>773.31999999999994</v>
      </c>
      <c r="E25" s="775">
        <v>0.45706652796822539</v>
      </c>
      <c r="F25" s="762">
        <v>1691.92</v>
      </c>
    </row>
    <row r="26" spans="1:6" ht="14.4" customHeight="1" x14ac:dyDescent="0.3">
      <c r="A26" s="785" t="s">
        <v>1491</v>
      </c>
      <c r="B26" s="761">
        <v>833.11</v>
      </c>
      <c r="C26" s="775">
        <v>0.86363966205359455</v>
      </c>
      <c r="D26" s="761">
        <v>131.54</v>
      </c>
      <c r="E26" s="775">
        <v>0.13636033794640542</v>
      </c>
      <c r="F26" s="762">
        <v>964.65</v>
      </c>
    </row>
    <row r="27" spans="1:6" ht="14.4" customHeight="1" x14ac:dyDescent="0.3">
      <c r="A27" s="785" t="s">
        <v>1446</v>
      </c>
      <c r="B27" s="761">
        <v>739.93999999999994</v>
      </c>
      <c r="C27" s="775">
        <v>1</v>
      </c>
      <c r="D27" s="761"/>
      <c r="E27" s="775">
        <v>0</v>
      </c>
      <c r="F27" s="762">
        <v>739.93999999999994</v>
      </c>
    </row>
    <row r="28" spans="1:6" ht="14.4" customHeight="1" x14ac:dyDescent="0.3">
      <c r="A28" s="785" t="s">
        <v>1464</v>
      </c>
      <c r="B28" s="761">
        <v>700.77</v>
      </c>
      <c r="C28" s="775">
        <v>8.1970031933185986E-2</v>
      </c>
      <c r="D28" s="761">
        <v>7848.3299999999972</v>
      </c>
      <c r="E28" s="775">
        <v>0.91802996806681403</v>
      </c>
      <c r="F28" s="762">
        <v>8549.0999999999967</v>
      </c>
    </row>
    <row r="29" spans="1:6" ht="14.4" customHeight="1" x14ac:dyDescent="0.3">
      <c r="A29" s="785" t="s">
        <v>1453</v>
      </c>
      <c r="B29" s="761">
        <v>550.39</v>
      </c>
      <c r="C29" s="775">
        <v>1</v>
      </c>
      <c r="D29" s="761"/>
      <c r="E29" s="775">
        <v>0</v>
      </c>
      <c r="F29" s="762">
        <v>550.39</v>
      </c>
    </row>
    <row r="30" spans="1:6" ht="14.4" customHeight="1" x14ac:dyDescent="0.3">
      <c r="A30" s="785" t="s">
        <v>3061</v>
      </c>
      <c r="B30" s="761">
        <v>477.44</v>
      </c>
      <c r="C30" s="775">
        <v>1</v>
      </c>
      <c r="D30" s="761"/>
      <c r="E30" s="775">
        <v>0</v>
      </c>
      <c r="F30" s="762">
        <v>477.44</v>
      </c>
    </row>
    <row r="31" spans="1:6" ht="14.4" customHeight="1" x14ac:dyDescent="0.3">
      <c r="A31" s="785" t="s">
        <v>3062</v>
      </c>
      <c r="B31" s="761">
        <v>424.24</v>
      </c>
      <c r="C31" s="775">
        <v>1</v>
      </c>
      <c r="D31" s="761"/>
      <c r="E31" s="775">
        <v>0</v>
      </c>
      <c r="F31" s="762">
        <v>424.24</v>
      </c>
    </row>
    <row r="32" spans="1:6" ht="14.4" customHeight="1" x14ac:dyDescent="0.3">
      <c r="A32" s="785" t="s">
        <v>1489</v>
      </c>
      <c r="B32" s="761">
        <v>338.26</v>
      </c>
      <c r="C32" s="775">
        <v>9.2916803668546422E-3</v>
      </c>
      <c r="D32" s="761">
        <v>36066.349999999977</v>
      </c>
      <c r="E32" s="775">
        <v>0.99070831963314532</v>
      </c>
      <c r="F32" s="762">
        <v>36404.609999999979</v>
      </c>
    </row>
    <row r="33" spans="1:6" ht="14.4" customHeight="1" x14ac:dyDescent="0.3">
      <c r="A33" s="785" t="s">
        <v>1499</v>
      </c>
      <c r="B33" s="761">
        <v>308.72000000000003</v>
      </c>
      <c r="C33" s="775">
        <v>0.4</v>
      </c>
      <c r="D33" s="761">
        <v>463.08000000000004</v>
      </c>
      <c r="E33" s="775">
        <v>0.6</v>
      </c>
      <c r="F33" s="762">
        <v>771.80000000000007</v>
      </c>
    </row>
    <row r="34" spans="1:6" ht="14.4" customHeight="1" x14ac:dyDescent="0.3">
      <c r="A34" s="785" t="s">
        <v>1470</v>
      </c>
      <c r="B34" s="761">
        <v>304.25</v>
      </c>
      <c r="C34" s="775">
        <v>4.718283211751282E-2</v>
      </c>
      <c r="D34" s="761">
        <v>6144.0699999999943</v>
      </c>
      <c r="E34" s="775">
        <v>0.95281716788248716</v>
      </c>
      <c r="F34" s="762">
        <v>6448.3199999999943</v>
      </c>
    </row>
    <row r="35" spans="1:6" ht="14.4" customHeight="1" x14ac:dyDescent="0.3">
      <c r="A35" s="785" t="s">
        <v>1456</v>
      </c>
      <c r="B35" s="761">
        <v>246.28</v>
      </c>
      <c r="C35" s="775">
        <v>0.29231353558372503</v>
      </c>
      <c r="D35" s="761">
        <v>596.24</v>
      </c>
      <c r="E35" s="775">
        <v>0.70768646441627503</v>
      </c>
      <c r="F35" s="762">
        <v>842.52</v>
      </c>
    </row>
    <row r="36" spans="1:6" ht="14.4" customHeight="1" x14ac:dyDescent="0.3">
      <c r="A36" s="785" t="s">
        <v>3063</v>
      </c>
      <c r="B36" s="761">
        <v>242.1</v>
      </c>
      <c r="C36" s="775">
        <v>0.83333333333333337</v>
      </c>
      <c r="D36" s="761">
        <v>48.42</v>
      </c>
      <c r="E36" s="775">
        <v>0.16666666666666669</v>
      </c>
      <c r="F36" s="762">
        <v>290.52</v>
      </c>
    </row>
    <row r="37" spans="1:6" ht="14.4" customHeight="1" x14ac:dyDescent="0.3">
      <c r="A37" s="785" t="s">
        <v>1468</v>
      </c>
      <c r="B37" s="761">
        <v>234.07</v>
      </c>
      <c r="C37" s="775">
        <v>0.10965160891378994</v>
      </c>
      <c r="D37" s="761">
        <v>1900.6</v>
      </c>
      <c r="E37" s="775">
        <v>0.89034839108621</v>
      </c>
      <c r="F37" s="762">
        <v>2134.67</v>
      </c>
    </row>
    <row r="38" spans="1:6" ht="14.4" customHeight="1" x14ac:dyDescent="0.3">
      <c r="A38" s="785" t="s">
        <v>3064</v>
      </c>
      <c r="B38" s="761">
        <v>207.45</v>
      </c>
      <c r="C38" s="775">
        <v>0.5</v>
      </c>
      <c r="D38" s="761">
        <v>207.45</v>
      </c>
      <c r="E38" s="775">
        <v>0.5</v>
      </c>
      <c r="F38" s="762">
        <v>414.9</v>
      </c>
    </row>
    <row r="39" spans="1:6" ht="14.4" customHeight="1" x14ac:dyDescent="0.3">
      <c r="A39" s="785" t="s">
        <v>1458</v>
      </c>
      <c r="B39" s="761">
        <v>154.17000000000002</v>
      </c>
      <c r="C39" s="775">
        <v>1</v>
      </c>
      <c r="D39" s="761"/>
      <c r="E39" s="775">
        <v>0</v>
      </c>
      <c r="F39" s="762">
        <v>154.17000000000002</v>
      </c>
    </row>
    <row r="40" spans="1:6" ht="14.4" customHeight="1" x14ac:dyDescent="0.3">
      <c r="A40" s="785" t="s">
        <v>3065</v>
      </c>
      <c r="B40" s="761">
        <v>120.78</v>
      </c>
      <c r="C40" s="775">
        <v>1</v>
      </c>
      <c r="D40" s="761"/>
      <c r="E40" s="775">
        <v>0</v>
      </c>
      <c r="F40" s="762">
        <v>120.78</v>
      </c>
    </row>
    <row r="41" spans="1:6" ht="14.4" customHeight="1" x14ac:dyDescent="0.3">
      <c r="A41" s="785" t="s">
        <v>3066</v>
      </c>
      <c r="B41" s="761">
        <v>117.73</v>
      </c>
      <c r="C41" s="775">
        <v>2.5398462242089005E-2</v>
      </c>
      <c r="D41" s="761">
        <v>4517.59</v>
      </c>
      <c r="E41" s="775">
        <v>0.97460153775791114</v>
      </c>
      <c r="F41" s="762">
        <v>4635.32</v>
      </c>
    </row>
    <row r="42" spans="1:6" ht="14.4" customHeight="1" x14ac:dyDescent="0.3">
      <c r="A42" s="785" t="s">
        <v>1503</v>
      </c>
      <c r="B42" s="761">
        <v>100.86</v>
      </c>
      <c r="C42" s="775">
        <v>5.1571799644120835E-2</v>
      </c>
      <c r="D42" s="761">
        <v>1854.8600000000001</v>
      </c>
      <c r="E42" s="775">
        <v>0.94842820035587927</v>
      </c>
      <c r="F42" s="762">
        <v>1955.72</v>
      </c>
    </row>
    <row r="43" spans="1:6" ht="14.4" customHeight="1" x14ac:dyDescent="0.3">
      <c r="A43" s="785" t="s">
        <v>1448</v>
      </c>
      <c r="B43" s="761">
        <v>85.16</v>
      </c>
      <c r="C43" s="775">
        <v>0.16667971502387849</v>
      </c>
      <c r="D43" s="761">
        <v>425.76</v>
      </c>
      <c r="E43" s="775">
        <v>0.83332028497612154</v>
      </c>
      <c r="F43" s="762">
        <v>510.91999999999996</v>
      </c>
    </row>
    <row r="44" spans="1:6" ht="14.4" customHeight="1" x14ac:dyDescent="0.3">
      <c r="A44" s="785" t="s">
        <v>1498</v>
      </c>
      <c r="B44" s="761">
        <v>64.540000000000006</v>
      </c>
      <c r="C44" s="775">
        <v>9.3959731543624192E-2</v>
      </c>
      <c r="D44" s="761">
        <v>622.34999999999991</v>
      </c>
      <c r="E44" s="775">
        <v>0.90604026845637586</v>
      </c>
      <c r="F44" s="762">
        <v>686.88999999999987</v>
      </c>
    </row>
    <row r="45" spans="1:6" ht="14.4" customHeight="1" x14ac:dyDescent="0.3">
      <c r="A45" s="785" t="s">
        <v>3067</v>
      </c>
      <c r="B45" s="761">
        <v>54.95</v>
      </c>
      <c r="C45" s="775">
        <v>0.21877612772225982</v>
      </c>
      <c r="D45" s="761">
        <v>196.22</v>
      </c>
      <c r="E45" s="775">
        <v>0.78122387227774015</v>
      </c>
      <c r="F45" s="762">
        <v>251.17000000000002</v>
      </c>
    </row>
    <row r="46" spans="1:6" ht="14.4" customHeight="1" x14ac:dyDescent="0.3">
      <c r="A46" s="785" t="s">
        <v>1502</v>
      </c>
      <c r="B46" s="761">
        <v>50.32</v>
      </c>
      <c r="C46" s="775">
        <v>1</v>
      </c>
      <c r="D46" s="761"/>
      <c r="E46" s="775">
        <v>0</v>
      </c>
      <c r="F46" s="762">
        <v>50.32</v>
      </c>
    </row>
    <row r="47" spans="1:6" ht="14.4" customHeight="1" x14ac:dyDescent="0.3">
      <c r="A47" s="785" t="s">
        <v>1490</v>
      </c>
      <c r="B47" s="761">
        <v>37.600000000000009</v>
      </c>
      <c r="C47" s="775">
        <v>0.22857142857142859</v>
      </c>
      <c r="D47" s="761">
        <v>126.90000000000002</v>
      </c>
      <c r="E47" s="775">
        <v>0.77142857142857146</v>
      </c>
      <c r="F47" s="762">
        <v>164.50000000000003</v>
      </c>
    </row>
    <row r="48" spans="1:6" ht="14.4" customHeight="1" x14ac:dyDescent="0.3">
      <c r="A48" s="785" t="s">
        <v>3068</v>
      </c>
      <c r="B48" s="761"/>
      <c r="C48" s="775">
        <v>0</v>
      </c>
      <c r="D48" s="761">
        <v>1488.83</v>
      </c>
      <c r="E48" s="775">
        <v>1</v>
      </c>
      <c r="F48" s="762">
        <v>1488.83</v>
      </c>
    </row>
    <row r="49" spans="1:6" ht="14.4" customHeight="1" x14ac:dyDescent="0.3">
      <c r="A49" s="785" t="s">
        <v>3069</v>
      </c>
      <c r="B49" s="761"/>
      <c r="C49" s="775">
        <v>0</v>
      </c>
      <c r="D49" s="761">
        <v>83.26</v>
      </c>
      <c r="E49" s="775">
        <v>1</v>
      </c>
      <c r="F49" s="762">
        <v>83.26</v>
      </c>
    </row>
    <row r="50" spans="1:6" ht="14.4" customHeight="1" x14ac:dyDescent="0.3">
      <c r="A50" s="785" t="s">
        <v>1476</v>
      </c>
      <c r="B50" s="761"/>
      <c r="C50" s="775">
        <v>0</v>
      </c>
      <c r="D50" s="761">
        <v>3748.9299999999994</v>
      </c>
      <c r="E50" s="775">
        <v>1</v>
      </c>
      <c r="F50" s="762">
        <v>3748.9299999999994</v>
      </c>
    </row>
    <row r="51" spans="1:6" ht="14.4" customHeight="1" x14ac:dyDescent="0.3">
      <c r="A51" s="785" t="s">
        <v>3070</v>
      </c>
      <c r="B51" s="761"/>
      <c r="C51" s="775">
        <v>0</v>
      </c>
      <c r="D51" s="761">
        <v>291.60000000000002</v>
      </c>
      <c r="E51" s="775">
        <v>1</v>
      </c>
      <c r="F51" s="762">
        <v>291.60000000000002</v>
      </c>
    </row>
    <row r="52" spans="1:6" ht="14.4" customHeight="1" x14ac:dyDescent="0.3">
      <c r="A52" s="785" t="s">
        <v>1492</v>
      </c>
      <c r="B52" s="761">
        <v>0</v>
      </c>
      <c r="C52" s="775"/>
      <c r="D52" s="761">
        <v>0</v>
      </c>
      <c r="E52" s="775"/>
      <c r="F52" s="762">
        <v>0</v>
      </c>
    </row>
    <row r="53" spans="1:6" ht="14.4" customHeight="1" x14ac:dyDescent="0.3">
      <c r="A53" s="785" t="s">
        <v>3071</v>
      </c>
      <c r="B53" s="761"/>
      <c r="C53" s="775">
        <v>0</v>
      </c>
      <c r="D53" s="761">
        <v>9046.59</v>
      </c>
      <c r="E53" s="775">
        <v>1</v>
      </c>
      <c r="F53" s="762">
        <v>9046.59</v>
      </c>
    </row>
    <row r="54" spans="1:6" ht="14.4" customHeight="1" x14ac:dyDescent="0.3">
      <c r="A54" s="785" t="s">
        <v>3072</v>
      </c>
      <c r="B54" s="761"/>
      <c r="C54" s="775">
        <v>0</v>
      </c>
      <c r="D54" s="761">
        <v>860.71999999999991</v>
      </c>
      <c r="E54" s="775">
        <v>1</v>
      </c>
      <c r="F54" s="762">
        <v>860.71999999999991</v>
      </c>
    </row>
    <row r="55" spans="1:6" ht="14.4" customHeight="1" x14ac:dyDescent="0.3">
      <c r="A55" s="785" t="s">
        <v>3073</v>
      </c>
      <c r="B55" s="761"/>
      <c r="C55" s="775">
        <v>0</v>
      </c>
      <c r="D55" s="761">
        <v>2847.62</v>
      </c>
      <c r="E55" s="775">
        <v>1</v>
      </c>
      <c r="F55" s="762">
        <v>2847.62</v>
      </c>
    </row>
    <row r="56" spans="1:6" ht="14.4" customHeight="1" x14ac:dyDescent="0.3">
      <c r="A56" s="785" t="s">
        <v>3074</v>
      </c>
      <c r="B56" s="761"/>
      <c r="C56" s="775">
        <v>0</v>
      </c>
      <c r="D56" s="761">
        <v>1195.74</v>
      </c>
      <c r="E56" s="775">
        <v>1</v>
      </c>
      <c r="F56" s="762">
        <v>1195.74</v>
      </c>
    </row>
    <row r="57" spans="1:6" ht="14.4" customHeight="1" x14ac:dyDescent="0.3">
      <c r="A57" s="785" t="s">
        <v>1462</v>
      </c>
      <c r="B57" s="761"/>
      <c r="C57" s="775">
        <v>0</v>
      </c>
      <c r="D57" s="761">
        <v>32514.14000000001</v>
      </c>
      <c r="E57" s="775">
        <v>1</v>
      </c>
      <c r="F57" s="762">
        <v>32514.14000000001</v>
      </c>
    </row>
    <row r="58" spans="1:6" ht="14.4" customHeight="1" x14ac:dyDescent="0.3">
      <c r="A58" s="785" t="s">
        <v>1465</v>
      </c>
      <c r="B58" s="761">
        <v>0</v>
      </c>
      <c r="C58" s="775"/>
      <c r="D58" s="761">
        <v>0</v>
      </c>
      <c r="E58" s="775"/>
      <c r="F58" s="762">
        <v>0</v>
      </c>
    </row>
    <row r="59" spans="1:6" ht="14.4" customHeight="1" x14ac:dyDescent="0.3">
      <c r="A59" s="785" t="s">
        <v>1495</v>
      </c>
      <c r="B59" s="761">
        <v>0</v>
      </c>
      <c r="C59" s="775">
        <v>0</v>
      </c>
      <c r="D59" s="761">
        <v>651.80999999999995</v>
      </c>
      <c r="E59" s="775">
        <v>1</v>
      </c>
      <c r="F59" s="762">
        <v>651.80999999999995</v>
      </c>
    </row>
    <row r="60" spans="1:6" ht="14.4" customHeight="1" x14ac:dyDescent="0.3">
      <c r="A60" s="785" t="s">
        <v>1480</v>
      </c>
      <c r="B60" s="761"/>
      <c r="C60" s="775">
        <v>0</v>
      </c>
      <c r="D60" s="761">
        <v>3701.6600000000003</v>
      </c>
      <c r="E60" s="775">
        <v>1</v>
      </c>
      <c r="F60" s="762">
        <v>3701.6600000000003</v>
      </c>
    </row>
    <row r="61" spans="1:6" ht="14.4" customHeight="1" x14ac:dyDescent="0.3">
      <c r="A61" s="785" t="s">
        <v>1460</v>
      </c>
      <c r="B61" s="761"/>
      <c r="C61" s="775">
        <v>0</v>
      </c>
      <c r="D61" s="761">
        <v>8624.3399999999965</v>
      </c>
      <c r="E61" s="775">
        <v>1</v>
      </c>
      <c r="F61" s="762">
        <v>8624.3399999999965</v>
      </c>
    </row>
    <row r="62" spans="1:6" ht="14.4" customHeight="1" x14ac:dyDescent="0.3">
      <c r="A62" s="785" t="s">
        <v>1467</v>
      </c>
      <c r="B62" s="761"/>
      <c r="C62" s="775"/>
      <c r="D62" s="761">
        <v>0</v>
      </c>
      <c r="E62" s="775"/>
      <c r="F62" s="762">
        <v>0</v>
      </c>
    </row>
    <row r="63" spans="1:6" ht="14.4" customHeight="1" x14ac:dyDescent="0.3">
      <c r="A63" s="785" t="s">
        <v>1472</v>
      </c>
      <c r="B63" s="761"/>
      <c r="C63" s="775">
        <v>0</v>
      </c>
      <c r="D63" s="761">
        <v>193.14999999999998</v>
      </c>
      <c r="E63" s="775">
        <v>1</v>
      </c>
      <c r="F63" s="762">
        <v>193.14999999999998</v>
      </c>
    </row>
    <row r="64" spans="1:6" ht="14.4" customHeight="1" x14ac:dyDescent="0.3">
      <c r="A64" s="785" t="s">
        <v>1487</v>
      </c>
      <c r="B64" s="761">
        <v>0</v>
      </c>
      <c r="C64" s="775">
        <v>0</v>
      </c>
      <c r="D64" s="761">
        <v>25.94</v>
      </c>
      <c r="E64" s="775">
        <v>1</v>
      </c>
      <c r="F64" s="762">
        <v>25.94</v>
      </c>
    </row>
    <row r="65" spans="1:6" ht="14.4" customHeight="1" x14ac:dyDescent="0.3">
      <c r="A65" s="785" t="s">
        <v>1494</v>
      </c>
      <c r="B65" s="761"/>
      <c r="C65" s="775">
        <v>0</v>
      </c>
      <c r="D65" s="761">
        <v>318.75</v>
      </c>
      <c r="E65" s="775">
        <v>1</v>
      </c>
      <c r="F65" s="762">
        <v>318.75</v>
      </c>
    </row>
    <row r="66" spans="1:6" ht="14.4" customHeight="1" x14ac:dyDescent="0.3">
      <c r="A66" s="785" t="s">
        <v>3075</v>
      </c>
      <c r="B66" s="761"/>
      <c r="C66" s="775">
        <v>0</v>
      </c>
      <c r="D66" s="761">
        <v>300.31</v>
      </c>
      <c r="E66" s="775">
        <v>1</v>
      </c>
      <c r="F66" s="762">
        <v>300.31</v>
      </c>
    </row>
    <row r="67" spans="1:6" ht="14.4" customHeight="1" x14ac:dyDescent="0.3">
      <c r="A67" s="785" t="s">
        <v>3076</v>
      </c>
      <c r="B67" s="761"/>
      <c r="C67" s="775">
        <v>0</v>
      </c>
      <c r="D67" s="761">
        <v>706.25</v>
      </c>
      <c r="E67" s="775">
        <v>1</v>
      </c>
      <c r="F67" s="762">
        <v>706.25</v>
      </c>
    </row>
    <row r="68" spans="1:6" ht="14.4" customHeight="1" x14ac:dyDescent="0.3">
      <c r="A68" s="785" t="s">
        <v>1483</v>
      </c>
      <c r="B68" s="761"/>
      <c r="C68" s="775">
        <v>0</v>
      </c>
      <c r="D68" s="761">
        <v>6436.76</v>
      </c>
      <c r="E68" s="775">
        <v>1</v>
      </c>
      <c r="F68" s="762">
        <v>6436.76</v>
      </c>
    </row>
    <row r="69" spans="1:6" ht="14.4" customHeight="1" x14ac:dyDescent="0.3">
      <c r="A69" s="785" t="s">
        <v>3077</v>
      </c>
      <c r="B69" s="761"/>
      <c r="C69" s="775">
        <v>0</v>
      </c>
      <c r="D69" s="761">
        <v>423.24</v>
      </c>
      <c r="E69" s="775">
        <v>1</v>
      </c>
      <c r="F69" s="762">
        <v>423.24</v>
      </c>
    </row>
    <row r="70" spans="1:6" ht="14.4" customHeight="1" x14ac:dyDescent="0.3">
      <c r="A70" s="785" t="s">
        <v>1500</v>
      </c>
      <c r="B70" s="761"/>
      <c r="C70" s="775">
        <v>0</v>
      </c>
      <c r="D70" s="761">
        <v>92911.37000000001</v>
      </c>
      <c r="E70" s="775">
        <v>1</v>
      </c>
      <c r="F70" s="762">
        <v>92911.37000000001</v>
      </c>
    </row>
    <row r="71" spans="1:6" ht="14.4" customHeight="1" x14ac:dyDescent="0.3">
      <c r="A71" s="785" t="s">
        <v>1479</v>
      </c>
      <c r="B71" s="761">
        <v>0</v>
      </c>
      <c r="C71" s="775"/>
      <c r="D71" s="761"/>
      <c r="E71" s="775"/>
      <c r="F71" s="762">
        <v>0</v>
      </c>
    </row>
    <row r="72" spans="1:6" ht="14.4" customHeight="1" x14ac:dyDescent="0.3">
      <c r="A72" s="785" t="s">
        <v>1451</v>
      </c>
      <c r="B72" s="761"/>
      <c r="C72" s="775">
        <v>0</v>
      </c>
      <c r="D72" s="761">
        <v>1339.4</v>
      </c>
      <c r="E72" s="775">
        <v>1</v>
      </c>
      <c r="F72" s="762">
        <v>1339.4</v>
      </c>
    </row>
    <row r="73" spans="1:6" ht="14.4" customHeight="1" x14ac:dyDescent="0.3">
      <c r="A73" s="785" t="s">
        <v>1474</v>
      </c>
      <c r="B73" s="761"/>
      <c r="C73" s="775">
        <v>0</v>
      </c>
      <c r="D73" s="761">
        <v>629.95999999999992</v>
      </c>
      <c r="E73" s="775">
        <v>1</v>
      </c>
      <c r="F73" s="762">
        <v>629.95999999999992</v>
      </c>
    </row>
    <row r="74" spans="1:6" ht="14.4" customHeight="1" x14ac:dyDescent="0.3">
      <c r="A74" s="785" t="s">
        <v>1466</v>
      </c>
      <c r="B74" s="761">
        <v>0</v>
      </c>
      <c r="C74" s="775">
        <v>0</v>
      </c>
      <c r="D74" s="761">
        <v>5112.13</v>
      </c>
      <c r="E74" s="775">
        <v>1</v>
      </c>
      <c r="F74" s="762">
        <v>5112.13</v>
      </c>
    </row>
    <row r="75" spans="1:6" ht="14.4" customHeight="1" thickBot="1" x14ac:dyDescent="0.35">
      <c r="A75" s="786" t="s">
        <v>3078</v>
      </c>
      <c r="B75" s="777"/>
      <c r="C75" s="778">
        <v>0</v>
      </c>
      <c r="D75" s="777">
        <v>1799.8000000000002</v>
      </c>
      <c r="E75" s="778">
        <v>1</v>
      </c>
      <c r="F75" s="779">
        <v>1799.8000000000002</v>
      </c>
    </row>
    <row r="76" spans="1:6" ht="14.4" customHeight="1" thickBot="1" x14ac:dyDescent="0.35">
      <c r="A76" s="780" t="s">
        <v>3</v>
      </c>
      <c r="B76" s="781">
        <v>13726.120000000003</v>
      </c>
      <c r="C76" s="782">
        <v>5.3034258687925537E-2</v>
      </c>
      <c r="D76" s="781">
        <v>245089.97999999998</v>
      </c>
      <c r="E76" s="782">
        <v>0.94696574131207445</v>
      </c>
      <c r="F76" s="783">
        <v>258816.09999999998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{95D844AD-5CAB-4DD4-BA44-8A674FB987C7}</x14:id>
        </ext>
      </extLst>
    </cfRule>
  </conditionalFormatting>
  <conditionalFormatting sqref="F21:F7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{669C9101-8713-4E56-B756-C7E156E76194}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D844AD-5CAB-4DD4-BA44-8A674FB987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669C9101-8713-4E56-B756-C7E156E7619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F21:F75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9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94" t="s">
        <v>3101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55"/>
      <c r="M1" s="555"/>
    </row>
    <row r="2" spans="1:13" ht="14.4" customHeight="1" thickBot="1" x14ac:dyDescent="0.35">
      <c r="A2" s="374" t="s">
        <v>325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120</v>
      </c>
      <c r="G3" s="47">
        <f>SUBTOTAL(9,G6:G1048576)</f>
        <v>13726.120000000004</v>
      </c>
      <c r="H3" s="48">
        <f>IF(M3=0,0,G3/M3)</f>
        <v>5.3034258687925558E-2</v>
      </c>
      <c r="I3" s="47">
        <f>SUBTOTAL(9,I6:I1048576)</f>
        <v>910</v>
      </c>
      <c r="J3" s="47">
        <f>SUBTOTAL(9,J6:J1048576)</f>
        <v>245089.97999999995</v>
      </c>
      <c r="K3" s="48">
        <f>IF(M3=0,0,J3/M3)</f>
        <v>0.94696574131207467</v>
      </c>
      <c r="L3" s="47">
        <f>SUBTOTAL(9,L6:L1048576)</f>
        <v>1030</v>
      </c>
      <c r="M3" s="49">
        <f>SUBTOTAL(9,M6:M1048576)</f>
        <v>258816.09999999989</v>
      </c>
    </row>
    <row r="4" spans="1:13" ht="14.4" customHeight="1" thickBot="1" x14ac:dyDescent="0.35">
      <c r="A4" s="45"/>
      <c r="B4" s="45"/>
      <c r="C4" s="45"/>
      <c r="D4" s="45"/>
      <c r="E4" s="46"/>
      <c r="F4" s="598" t="s">
        <v>161</v>
      </c>
      <c r="G4" s="599"/>
      <c r="H4" s="600"/>
      <c r="I4" s="601" t="s">
        <v>160</v>
      </c>
      <c r="J4" s="599"/>
      <c r="K4" s="600"/>
      <c r="L4" s="602" t="s">
        <v>3</v>
      </c>
      <c r="M4" s="603"/>
    </row>
    <row r="5" spans="1:13" ht="14.4" customHeight="1" thickBot="1" x14ac:dyDescent="0.35">
      <c r="A5" s="846" t="s">
        <v>167</v>
      </c>
      <c r="B5" s="849" t="s">
        <v>163</v>
      </c>
      <c r="C5" s="849" t="s">
        <v>90</v>
      </c>
      <c r="D5" s="849" t="s">
        <v>164</v>
      </c>
      <c r="E5" s="849" t="s">
        <v>165</v>
      </c>
      <c r="F5" s="789" t="s">
        <v>28</v>
      </c>
      <c r="G5" s="789" t="s">
        <v>14</v>
      </c>
      <c r="H5" s="772" t="s">
        <v>166</v>
      </c>
      <c r="I5" s="771" t="s">
        <v>28</v>
      </c>
      <c r="J5" s="789" t="s">
        <v>14</v>
      </c>
      <c r="K5" s="772" t="s">
        <v>166</v>
      </c>
      <c r="L5" s="771" t="s">
        <v>28</v>
      </c>
      <c r="M5" s="790" t="s">
        <v>14</v>
      </c>
    </row>
    <row r="6" spans="1:13" ht="14.4" customHeight="1" x14ac:dyDescent="0.3">
      <c r="A6" s="833" t="s">
        <v>1873</v>
      </c>
      <c r="B6" s="834" t="s">
        <v>1548</v>
      </c>
      <c r="C6" s="834" t="s">
        <v>1934</v>
      </c>
      <c r="D6" s="834" t="s">
        <v>1550</v>
      </c>
      <c r="E6" s="834" t="s">
        <v>1935</v>
      </c>
      <c r="F6" s="225"/>
      <c r="G6" s="225"/>
      <c r="H6" s="839">
        <v>0</v>
      </c>
      <c r="I6" s="225">
        <v>4</v>
      </c>
      <c r="J6" s="225">
        <v>482.44</v>
      </c>
      <c r="K6" s="839">
        <v>1</v>
      </c>
      <c r="L6" s="225">
        <v>4</v>
      </c>
      <c r="M6" s="847">
        <v>482.44</v>
      </c>
    </row>
    <row r="7" spans="1:13" ht="14.4" customHeight="1" x14ac:dyDescent="0.3">
      <c r="A7" s="756" t="s">
        <v>1873</v>
      </c>
      <c r="B7" s="757" t="s">
        <v>1548</v>
      </c>
      <c r="C7" s="757" t="s">
        <v>1549</v>
      </c>
      <c r="D7" s="757" t="s">
        <v>1550</v>
      </c>
      <c r="E7" s="757" t="s">
        <v>1551</v>
      </c>
      <c r="F7" s="761"/>
      <c r="G7" s="761"/>
      <c r="H7" s="775">
        <v>0</v>
      </c>
      <c r="I7" s="761">
        <v>2</v>
      </c>
      <c r="J7" s="761">
        <v>369.48</v>
      </c>
      <c r="K7" s="775">
        <v>1</v>
      </c>
      <c r="L7" s="761">
        <v>2</v>
      </c>
      <c r="M7" s="762">
        <v>369.48</v>
      </c>
    </row>
    <row r="8" spans="1:13" ht="14.4" customHeight="1" x14ac:dyDescent="0.3">
      <c r="A8" s="756" t="s">
        <v>1873</v>
      </c>
      <c r="B8" s="757" t="s">
        <v>1552</v>
      </c>
      <c r="C8" s="757" t="s">
        <v>1912</v>
      </c>
      <c r="D8" s="757" t="s">
        <v>774</v>
      </c>
      <c r="E8" s="757" t="s">
        <v>1560</v>
      </c>
      <c r="F8" s="761"/>
      <c r="G8" s="761"/>
      <c r="H8" s="775">
        <v>0</v>
      </c>
      <c r="I8" s="761">
        <v>2</v>
      </c>
      <c r="J8" s="761">
        <v>2309.36</v>
      </c>
      <c r="K8" s="775">
        <v>1</v>
      </c>
      <c r="L8" s="761">
        <v>2</v>
      </c>
      <c r="M8" s="762">
        <v>2309.36</v>
      </c>
    </row>
    <row r="9" spans="1:13" ht="14.4" customHeight="1" x14ac:dyDescent="0.3">
      <c r="A9" s="756" t="s">
        <v>1873</v>
      </c>
      <c r="B9" s="757" t="s">
        <v>1567</v>
      </c>
      <c r="C9" s="757" t="s">
        <v>1568</v>
      </c>
      <c r="D9" s="757" t="s">
        <v>1569</v>
      </c>
      <c r="E9" s="757" t="s">
        <v>1570</v>
      </c>
      <c r="F9" s="761"/>
      <c r="G9" s="761"/>
      <c r="H9" s="775">
        <v>0</v>
      </c>
      <c r="I9" s="761">
        <v>2</v>
      </c>
      <c r="J9" s="761">
        <v>186.86</v>
      </c>
      <c r="K9" s="775">
        <v>1</v>
      </c>
      <c r="L9" s="761">
        <v>2</v>
      </c>
      <c r="M9" s="762">
        <v>186.86</v>
      </c>
    </row>
    <row r="10" spans="1:13" ht="14.4" customHeight="1" x14ac:dyDescent="0.3">
      <c r="A10" s="756" t="s">
        <v>1873</v>
      </c>
      <c r="B10" s="757" t="s">
        <v>1577</v>
      </c>
      <c r="C10" s="757" t="s">
        <v>1580</v>
      </c>
      <c r="D10" s="757" t="s">
        <v>695</v>
      </c>
      <c r="E10" s="757" t="s">
        <v>1581</v>
      </c>
      <c r="F10" s="761"/>
      <c r="G10" s="761"/>
      <c r="H10" s="775">
        <v>0</v>
      </c>
      <c r="I10" s="761">
        <v>3</v>
      </c>
      <c r="J10" s="761">
        <v>216</v>
      </c>
      <c r="K10" s="775">
        <v>1</v>
      </c>
      <c r="L10" s="761">
        <v>3</v>
      </c>
      <c r="M10" s="762">
        <v>216</v>
      </c>
    </row>
    <row r="11" spans="1:13" ht="14.4" customHeight="1" x14ac:dyDescent="0.3">
      <c r="A11" s="756" t="s">
        <v>1873</v>
      </c>
      <c r="B11" s="757" t="s">
        <v>1586</v>
      </c>
      <c r="C11" s="757" t="s">
        <v>1587</v>
      </c>
      <c r="D11" s="757" t="s">
        <v>958</v>
      </c>
      <c r="E11" s="757" t="s">
        <v>1588</v>
      </c>
      <c r="F11" s="761"/>
      <c r="G11" s="761"/>
      <c r="H11" s="775">
        <v>0</v>
      </c>
      <c r="I11" s="761">
        <v>2</v>
      </c>
      <c r="J11" s="761">
        <v>70.22</v>
      </c>
      <c r="K11" s="775">
        <v>1</v>
      </c>
      <c r="L11" s="761">
        <v>2</v>
      </c>
      <c r="M11" s="762">
        <v>70.22</v>
      </c>
    </row>
    <row r="12" spans="1:13" ht="14.4" customHeight="1" x14ac:dyDescent="0.3">
      <c r="A12" s="756" t="s">
        <v>1873</v>
      </c>
      <c r="B12" s="757" t="s">
        <v>1594</v>
      </c>
      <c r="C12" s="757" t="s">
        <v>1598</v>
      </c>
      <c r="D12" s="757" t="s">
        <v>1596</v>
      </c>
      <c r="E12" s="757" t="s">
        <v>1599</v>
      </c>
      <c r="F12" s="761"/>
      <c r="G12" s="761"/>
      <c r="H12" s="775">
        <v>0</v>
      </c>
      <c r="I12" s="761">
        <v>1</v>
      </c>
      <c r="J12" s="761">
        <v>31.09</v>
      </c>
      <c r="K12" s="775">
        <v>1</v>
      </c>
      <c r="L12" s="761">
        <v>1</v>
      </c>
      <c r="M12" s="762">
        <v>31.09</v>
      </c>
    </row>
    <row r="13" spans="1:13" ht="14.4" customHeight="1" x14ac:dyDescent="0.3">
      <c r="A13" s="756" t="s">
        <v>1873</v>
      </c>
      <c r="B13" s="757" t="s">
        <v>1603</v>
      </c>
      <c r="C13" s="757" t="s">
        <v>1918</v>
      </c>
      <c r="D13" s="757" t="s">
        <v>1605</v>
      </c>
      <c r="E13" s="757" t="s">
        <v>1919</v>
      </c>
      <c r="F13" s="761"/>
      <c r="G13" s="761"/>
      <c r="H13" s="775"/>
      <c r="I13" s="761">
        <v>1</v>
      </c>
      <c r="J13" s="761">
        <v>0</v>
      </c>
      <c r="K13" s="775"/>
      <c r="L13" s="761">
        <v>1</v>
      </c>
      <c r="M13" s="762">
        <v>0</v>
      </c>
    </row>
    <row r="14" spans="1:13" ht="14.4" customHeight="1" x14ac:dyDescent="0.3">
      <c r="A14" s="756" t="s">
        <v>1873</v>
      </c>
      <c r="B14" s="757" t="s">
        <v>1603</v>
      </c>
      <c r="C14" s="757" t="s">
        <v>1608</v>
      </c>
      <c r="D14" s="757" t="s">
        <v>1605</v>
      </c>
      <c r="E14" s="757" t="s">
        <v>1609</v>
      </c>
      <c r="F14" s="761"/>
      <c r="G14" s="761"/>
      <c r="H14" s="775">
        <v>0</v>
      </c>
      <c r="I14" s="761">
        <v>1</v>
      </c>
      <c r="J14" s="761">
        <v>16.09</v>
      </c>
      <c r="K14" s="775">
        <v>1</v>
      </c>
      <c r="L14" s="761">
        <v>1</v>
      </c>
      <c r="M14" s="762">
        <v>16.09</v>
      </c>
    </row>
    <row r="15" spans="1:13" ht="14.4" customHeight="1" x14ac:dyDescent="0.3">
      <c r="A15" s="756" t="s">
        <v>1873</v>
      </c>
      <c r="B15" s="757" t="s">
        <v>1603</v>
      </c>
      <c r="C15" s="757" t="s">
        <v>1610</v>
      </c>
      <c r="D15" s="757" t="s">
        <v>1605</v>
      </c>
      <c r="E15" s="757" t="s">
        <v>1611</v>
      </c>
      <c r="F15" s="761"/>
      <c r="G15" s="761"/>
      <c r="H15" s="775">
        <v>0</v>
      </c>
      <c r="I15" s="761">
        <v>1</v>
      </c>
      <c r="J15" s="761">
        <v>48.27</v>
      </c>
      <c r="K15" s="775">
        <v>1</v>
      </c>
      <c r="L15" s="761">
        <v>1</v>
      </c>
      <c r="M15" s="762">
        <v>48.27</v>
      </c>
    </row>
    <row r="16" spans="1:13" ht="14.4" customHeight="1" x14ac:dyDescent="0.3">
      <c r="A16" s="756" t="s">
        <v>1873</v>
      </c>
      <c r="B16" s="757" t="s">
        <v>1612</v>
      </c>
      <c r="C16" s="757" t="s">
        <v>1915</v>
      </c>
      <c r="D16" s="757" t="s">
        <v>1614</v>
      </c>
      <c r="E16" s="757" t="s">
        <v>1916</v>
      </c>
      <c r="F16" s="761"/>
      <c r="G16" s="761"/>
      <c r="H16" s="775">
        <v>0</v>
      </c>
      <c r="I16" s="761">
        <v>1</v>
      </c>
      <c r="J16" s="761">
        <v>145.72999999999999</v>
      </c>
      <c r="K16" s="775">
        <v>1</v>
      </c>
      <c r="L16" s="761">
        <v>1</v>
      </c>
      <c r="M16" s="762">
        <v>145.72999999999999</v>
      </c>
    </row>
    <row r="17" spans="1:13" ht="14.4" customHeight="1" x14ac:dyDescent="0.3">
      <c r="A17" s="756" t="s">
        <v>1873</v>
      </c>
      <c r="B17" s="757" t="s">
        <v>1620</v>
      </c>
      <c r="C17" s="757" t="s">
        <v>1621</v>
      </c>
      <c r="D17" s="757" t="s">
        <v>1622</v>
      </c>
      <c r="E17" s="757" t="s">
        <v>1623</v>
      </c>
      <c r="F17" s="761"/>
      <c r="G17" s="761"/>
      <c r="H17" s="775">
        <v>0</v>
      </c>
      <c r="I17" s="761">
        <v>1</v>
      </c>
      <c r="J17" s="761">
        <v>93.46</v>
      </c>
      <c r="K17" s="775">
        <v>1</v>
      </c>
      <c r="L17" s="761">
        <v>1</v>
      </c>
      <c r="M17" s="762">
        <v>93.46</v>
      </c>
    </row>
    <row r="18" spans="1:13" ht="14.4" customHeight="1" x14ac:dyDescent="0.3">
      <c r="A18" s="756" t="s">
        <v>1874</v>
      </c>
      <c r="B18" s="757" t="s">
        <v>1505</v>
      </c>
      <c r="C18" s="757" t="s">
        <v>1991</v>
      </c>
      <c r="D18" s="757" t="s">
        <v>1509</v>
      </c>
      <c r="E18" s="757" t="s">
        <v>1992</v>
      </c>
      <c r="F18" s="761"/>
      <c r="G18" s="761"/>
      <c r="H18" s="775">
        <v>0</v>
      </c>
      <c r="I18" s="761">
        <v>1</v>
      </c>
      <c r="J18" s="761">
        <v>100.18</v>
      </c>
      <c r="K18" s="775">
        <v>1</v>
      </c>
      <c r="L18" s="761">
        <v>1</v>
      </c>
      <c r="M18" s="762">
        <v>100.18</v>
      </c>
    </row>
    <row r="19" spans="1:13" ht="14.4" customHeight="1" x14ac:dyDescent="0.3">
      <c r="A19" s="756" t="s">
        <v>1874</v>
      </c>
      <c r="B19" s="757" t="s">
        <v>1505</v>
      </c>
      <c r="C19" s="757" t="s">
        <v>1513</v>
      </c>
      <c r="D19" s="757" t="s">
        <v>1509</v>
      </c>
      <c r="E19" s="757" t="s">
        <v>1514</v>
      </c>
      <c r="F19" s="761"/>
      <c r="G19" s="761"/>
      <c r="H19" s="775">
        <v>0</v>
      </c>
      <c r="I19" s="761">
        <v>5</v>
      </c>
      <c r="J19" s="761">
        <v>288.2</v>
      </c>
      <c r="K19" s="775">
        <v>1</v>
      </c>
      <c r="L19" s="761">
        <v>5</v>
      </c>
      <c r="M19" s="762">
        <v>288.2</v>
      </c>
    </row>
    <row r="20" spans="1:13" ht="14.4" customHeight="1" x14ac:dyDescent="0.3">
      <c r="A20" s="756" t="s">
        <v>1874</v>
      </c>
      <c r="B20" s="757" t="s">
        <v>1537</v>
      </c>
      <c r="C20" s="757" t="s">
        <v>1538</v>
      </c>
      <c r="D20" s="757" t="s">
        <v>967</v>
      </c>
      <c r="E20" s="757" t="s">
        <v>1539</v>
      </c>
      <c r="F20" s="761"/>
      <c r="G20" s="761"/>
      <c r="H20" s="775">
        <v>0</v>
      </c>
      <c r="I20" s="761">
        <v>1</v>
      </c>
      <c r="J20" s="761">
        <v>86.41</v>
      </c>
      <c r="K20" s="775">
        <v>1</v>
      </c>
      <c r="L20" s="761">
        <v>1</v>
      </c>
      <c r="M20" s="762">
        <v>86.41</v>
      </c>
    </row>
    <row r="21" spans="1:13" ht="14.4" customHeight="1" x14ac:dyDescent="0.3">
      <c r="A21" s="756" t="s">
        <v>1874</v>
      </c>
      <c r="B21" s="757" t="s">
        <v>1548</v>
      </c>
      <c r="C21" s="757" t="s">
        <v>1934</v>
      </c>
      <c r="D21" s="757" t="s">
        <v>1550</v>
      </c>
      <c r="E21" s="757" t="s">
        <v>1935</v>
      </c>
      <c r="F21" s="761"/>
      <c r="G21" s="761"/>
      <c r="H21" s="775">
        <v>0</v>
      </c>
      <c r="I21" s="761">
        <v>8</v>
      </c>
      <c r="J21" s="761">
        <v>964.87999999999988</v>
      </c>
      <c r="K21" s="775">
        <v>1</v>
      </c>
      <c r="L21" s="761">
        <v>8</v>
      </c>
      <c r="M21" s="762">
        <v>964.87999999999988</v>
      </c>
    </row>
    <row r="22" spans="1:13" ht="14.4" customHeight="1" x14ac:dyDescent="0.3">
      <c r="A22" s="756" t="s">
        <v>1874</v>
      </c>
      <c r="B22" s="757" t="s">
        <v>1548</v>
      </c>
      <c r="C22" s="757" t="s">
        <v>1549</v>
      </c>
      <c r="D22" s="757" t="s">
        <v>1550</v>
      </c>
      <c r="E22" s="757" t="s">
        <v>1551</v>
      </c>
      <c r="F22" s="761"/>
      <c r="G22" s="761"/>
      <c r="H22" s="775">
        <v>0</v>
      </c>
      <c r="I22" s="761">
        <v>4</v>
      </c>
      <c r="J22" s="761">
        <v>738.96</v>
      </c>
      <c r="K22" s="775">
        <v>1</v>
      </c>
      <c r="L22" s="761">
        <v>4</v>
      </c>
      <c r="M22" s="762">
        <v>738.96</v>
      </c>
    </row>
    <row r="23" spans="1:13" ht="14.4" customHeight="1" x14ac:dyDescent="0.3">
      <c r="A23" s="756" t="s">
        <v>1874</v>
      </c>
      <c r="B23" s="757" t="s">
        <v>1552</v>
      </c>
      <c r="C23" s="757" t="s">
        <v>1985</v>
      </c>
      <c r="D23" s="757" t="s">
        <v>774</v>
      </c>
      <c r="E23" s="757" t="s">
        <v>1556</v>
      </c>
      <c r="F23" s="761"/>
      <c r="G23" s="761"/>
      <c r="H23" s="775">
        <v>0</v>
      </c>
      <c r="I23" s="761">
        <v>1</v>
      </c>
      <c r="J23" s="761">
        <v>368.16</v>
      </c>
      <c r="K23" s="775">
        <v>1</v>
      </c>
      <c r="L23" s="761">
        <v>1</v>
      </c>
      <c r="M23" s="762">
        <v>368.16</v>
      </c>
    </row>
    <row r="24" spans="1:13" ht="14.4" customHeight="1" x14ac:dyDescent="0.3">
      <c r="A24" s="756" t="s">
        <v>1874</v>
      </c>
      <c r="B24" s="757" t="s">
        <v>1552</v>
      </c>
      <c r="C24" s="757" t="s">
        <v>1986</v>
      </c>
      <c r="D24" s="757" t="s">
        <v>774</v>
      </c>
      <c r="E24" s="757" t="s">
        <v>1562</v>
      </c>
      <c r="F24" s="761"/>
      <c r="G24" s="761"/>
      <c r="H24" s="775">
        <v>0</v>
      </c>
      <c r="I24" s="761">
        <v>2</v>
      </c>
      <c r="J24" s="761">
        <v>981.78</v>
      </c>
      <c r="K24" s="775">
        <v>1</v>
      </c>
      <c r="L24" s="761">
        <v>2</v>
      </c>
      <c r="M24" s="762">
        <v>981.78</v>
      </c>
    </row>
    <row r="25" spans="1:13" ht="14.4" customHeight="1" x14ac:dyDescent="0.3">
      <c r="A25" s="756" t="s">
        <v>1874</v>
      </c>
      <c r="B25" s="757" t="s">
        <v>1552</v>
      </c>
      <c r="C25" s="757" t="s">
        <v>1987</v>
      </c>
      <c r="D25" s="757" t="s">
        <v>774</v>
      </c>
      <c r="E25" s="757" t="s">
        <v>1558</v>
      </c>
      <c r="F25" s="761"/>
      <c r="G25" s="761"/>
      <c r="H25" s="775">
        <v>0</v>
      </c>
      <c r="I25" s="761">
        <v>1</v>
      </c>
      <c r="J25" s="761">
        <v>736.33</v>
      </c>
      <c r="K25" s="775">
        <v>1</v>
      </c>
      <c r="L25" s="761">
        <v>1</v>
      </c>
      <c r="M25" s="762">
        <v>736.33</v>
      </c>
    </row>
    <row r="26" spans="1:13" ht="14.4" customHeight="1" x14ac:dyDescent="0.3">
      <c r="A26" s="756" t="s">
        <v>1874</v>
      </c>
      <c r="B26" s="757" t="s">
        <v>1552</v>
      </c>
      <c r="C26" s="757" t="s">
        <v>1563</v>
      </c>
      <c r="D26" s="757" t="s">
        <v>774</v>
      </c>
      <c r="E26" s="757" t="s">
        <v>1564</v>
      </c>
      <c r="F26" s="761"/>
      <c r="G26" s="761"/>
      <c r="H26" s="775">
        <v>0</v>
      </c>
      <c r="I26" s="761">
        <v>2</v>
      </c>
      <c r="J26" s="761">
        <v>1847.48</v>
      </c>
      <c r="K26" s="775">
        <v>1</v>
      </c>
      <c r="L26" s="761">
        <v>2</v>
      </c>
      <c r="M26" s="762">
        <v>1847.48</v>
      </c>
    </row>
    <row r="27" spans="1:13" ht="14.4" customHeight="1" x14ac:dyDescent="0.3">
      <c r="A27" s="756" t="s">
        <v>1874</v>
      </c>
      <c r="B27" s="757" t="s">
        <v>1552</v>
      </c>
      <c r="C27" s="757" t="s">
        <v>1565</v>
      </c>
      <c r="D27" s="757" t="s">
        <v>780</v>
      </c>
      <c r="E27" s="757" t="s">
        <v>1566</v>
      </c>
      <c r="F27" s="761"/>
      <c r="G27" s="761"/>
      <c r="H27" s="775">
        <v>0</v>
      </c>
      <c r="I27" s="761">
        <v>1</v>
      </c>
      <c r="J27" s="761">
        <v>1847.49</v>
      </c>
      <c r="K27" s="775">
        <v>1</v>
      </c>
      <c r="L27" s="761">
        <v>1</v>
      </c>
      <c r="M27" s="762">
        <v>1847.49</v>
      </c>
    </row>
    <row r="28" spans="1:13" ht="14.4" customHeight="1" x14ac:dyDescent="0.3">
      <c r="A28" s="756" t="s">
        <v>1874</v>
      </c>
      <c r="B28" s="757" t="s">
        <v>1552</v>
      </c>
      <c r="C28" s="757" t="s">
        <v>1988</v>
      </c>
      <c r="D28" s="757" t="s">
        <v>780</v>
      </c>
      <c r="E28" s="757" t="s">
        <v>1989</v>
      </c>
      <c r="F28" s="761"/>
      <c r="G28" s="761"/>
      <c r="H28" s="775">
        <v>0</v>
      </c>
      <c r="I28" s="761">
        <v>1</v>
      </c>
      <c r="J28" s="761">
        <v>2309.36</v>
      </c>
      <c r="K28" s="775">
        <v>1</v>
      </c>
      <c r="L28" s="761">
        <v>1</v>
      </c>
      <c r="M28" s="762">
        <v>2309.36</v>
      </c>
    </row>
    <row r="29" spans="1:13" ht="14.4" customHeight="1" x14ac:dyDescent="0.3">
      <c r="A29" s="756" t="s">
        <v>1874</v>
      </c>
      <c r="B29" s="757" t="s">
        <v>1567</v>
      </c>
      <c r="C29" s="757" t="s">
        <v>1568</v>
      </c>
      <c r="D29" s="757" t="s">
        <v>1569</v>
      </c>
      <c r="E29" s="757" t="s">
        <v>1570</v>
      </c>
      <c r="F29" s="761"/>
      <c r="G29" s="761"/>
      <c r="H29" s="775">
        <v>0</v>
      </c>
      <c r="I29" s="761">
        <v>9</v>
      </c>
      <c r="J29" s="761">
        <v>840.87</v>
      </c>
      <c r="K29" s="775">
        <v>1</v>
      </c>
      <c r="L29" s="761">
        <v>9</v>
      </c>
      <c r="M29" s="762">
        <v>840.87</v>
      </c>
    </row>
    <row r="30" spans="1:13" ht="14.4" customHeight="1" x14ac:dyDescent="0.3">
      <c r="A30" s="756" t="s">
        <v>1874</v>
      </c>
      <c r="B30" s="757" t="s">
        <v>1577</v>
      </c>
      <c r="C30" s="757" t="s">
        <v>1580</v>
      </c>
      <c r="D30" s="757" t="s">
        <v>695</v>
      </c>
      <c r="E30" s="757" t="s">
        <v>1581</v>
      </c>
      <c r="F30" s="761"/>
      <c r="G30" s="761"/>
      <c r="H30" s="775">
        <v>0</v>
      </c>
      <c r="I30" s="761">
        <v>12</v>
      </c>
      <c r="J30" s="761">
        <v>864</v>
      </c>
      <c r="K30" s="775">
        <v>1</v>
      </c>
      <c r="L30" s="761">
        <v>12</v>
      </c>
      <c r="M30" s="762">
        <v>864</v>
      </c>
    </row>
    <row r="31" spans="1:13" ht="14.4" customHeight="1" x14ac:dyDescent="0.3">
      <c r="A31" s="756" t="s">
        <v>1874</v>
      </c>
      <c r="B31" s="757" t="s">
        <v>3079</v>
      </c>
      <c r="C31" s="757" t="s">
        <v>2584</v>
      </c>
      <c r="D31" s="757" t="s">
        <v>2585</v>
      </c>
      <c r="E31" s="757" t="s">
        <v>2586</v>
      </c>
      <c r="F31" s="761">
        <v>3</v>
      </c>
      <c r="G31" s="761">
        <v>393.96</v>
      </c>
      <c r="H31" s="775">
        <v>1</v>
      </c>
      <c r="I31" s="761"/>
      <c r="J31" s="761"/>
      <c r="K31" s="775">
        <v>0</v>
      </c>
      <c r="L31" s="761">
        <v>3</v>
      </c>
      <c r="M31" s="762">
        <v>393.96</v>
      </c>
    </row>
    <row r="32" spans="1:13" ht="14.4" customHeight="1" x14ac:dyDescent="0.3">
      <c r="A32" s="756" t="s">
        <v>1874</v>
      </c>
      <c r="B32" s="757" t="s">
        <v>1582</v>
      </c>
      <c r="C32" s="757" t="s">
        <v>2443</v>
      </c>
      <c r="D32" s="757" t="s">
        <v>1584</v>
      </c>
      <c r="E32" s="757" t="s">
        <v>2444</v>
      </c>
      <c r="F32" s="761"/>
      <c r="G32" s="761"/>
      <c r="H32" s="775">
        <v>0</v>
      </c>
      <c r="I32" s="761">
        <v>2</v>
      </c>
      <c r="J32" s="761">
        <v>458.76</v>
      </c>
      <c r="K32" s="775">
        <v>1</v>
      </c>
      <c r="L32" s="761">
        <v>2</v>
      </c>
      <c r="M32" s="762">
        <v>458.76</v>
      </c>
    </row>
    <row r="33" spans="1:13" ht="14.4" customHeight="1" x14ac:dyDescent="0.3">
      <c r="A33" s="756" t="s">
        <v>1874</v>
      </c>
      <c r="B33" s="757" t="s">
        <v>1586</v>
      </c>
      <c r="C33" s="757" t="s">
        <v>2020</v>
      </c>
      <c r="D33" s="757" t="s">
        <v>958</v>
      </c>
      <c r="E33" s="757" t="s">
        <v>1602</v>
      </c>
      <c r="F33" s="761"/>
      <c r="G33" s="761"/>
      <c r="H33" s="775">
        <v>0</v>
      </c>
      <c r="I33" s="761">
        <v>4</v>
      </c>
      <c r="J33" s="761">
        <v>421.28</v>
      </c>
      <c r="K33" s="775">
        <v>1</v>
      </c>
      <c r="L33" s="761">
        <v>4</v>
      </c>
      <c r="M33" s="762">
        <v>421.28</v>
      </c>
    </row>
    <row r="34" spans="1:13" ht="14.4" customHeight="1" x14ac:dyDescent="0.3">
      <c r="A34" s="756" t="s">
        <v>1874</v>
      </c>
      <c r="B34" s="757" t="s">
        <v>1586</v>
      </c>
      <c r="C34" s="757" t="s">
        <v>1587</v>
      </c>
      <c r="D34" s="757" t="s">
        <v>958</v>
      </c>
      <c r="E34" s="757" t="s">
        <v>1588</v>
      </c>
      <c r="F34" s="761"/>
      <c r="G34" s="761"/>
      <c r="H34" s="775">
        <v>0</v>
      </c>
      <c r="I34" s="761">
        <v>12</v>
      </c>
      <c r="J34" s="761">
        <v>421.32</v>
      </c>
      <c r="K34" s="775">
        <v>1</v>
      </c>
      <c r="L34" s="761">
        <v>12</v>
      </c>
      <c r="M34" s="762">
        <v>421.32</v>
      </c>
    </row>
    <row r="35" spans="1:13" ht="14.4" customHeight="1" x14ac:dyDescent="0.3">
      <c r="A35" s="756" t="s">
        <v>1874</v>
      </c>
      <c r="B35" s="757" t="s">
        <v>1586</v>
      </c>
      <c r="C35" s="757" t="s">
        <v>1589</v>
      </c>
      <c r="D35" s="757" t="s">
        <v>956</v>
      </c>
      <c r="E35" s="757" t="s">
        <v>1590</v>
      </c>
      <c r="F35" s="761"/>
      <c r="G35" s="761"/>
      <c r="H35" s="775">
        <v>0</v>
      </c>
      <c r="I35" s="761">
        <v>2</v>
      </c>
      <c r="J35" s="761">
        <v>140.46</v>
      </c>
      <c r="K35" s="775">
        <v>1</v>
      </c>
      <c r="L35" s="761">
        <v>2</v>
      </c>
      <c r="M35" s="762">
        <v>140.46</v>
      </c>
    </row>
    <row r="36" spans="1:13" ht="14.4" customHeight="1" x14ac:dyDescent="0.3">
      <c r="A36" s="756" t="s">
        <v>1874</v>
      </c>
      <c r="B36" s="757" t="s">
        <v>1591</v>
      </c>
      <c r="C36" s="757" t="s">
        <v>1592</v>
      </c>
      <c r="D36" s="757" t="s">
        <v>673</v>
      </c>
      <c r="E36" s="757" t="s">
        <v>1593</v>
      </c>
      <c r="F36" s="761"/>
      <c r="G36" s="761"/>
      <c r="H36" s="775">
        <v>0</v>
      </c>
      <c r="I36" s="761">
        <v>2</v>
      </c>
      <c r="J36" s="761">
        <v>58.54</v>
      </c>
      <c r="K36" s="775">
        <v>1</v>
      </c>
      <c r="L36" s="761">
        <v>2</v>
      </c>
      <c r="M36" s="762">
        <v>58.54</v>
      </c>
    </row>
    <row r="37" spans="1:13" ht="14.4" customHeight="1" x14ac:dyDescent="0.3">
      <c r="A37" s="756" t="s">
        <v>1874</v>
      </c>
      <c r="B37" s="757" t="s">
        <v>1591</v>
      </c>
      <c r="C37" s="757" t="s">
        <v>2515</v>
      </c>
      <c r="D37" s="757" t="s">
        <v>2516</v>
      </c>
      <c r="E37" s="757" t="s">
        <v>2007</v>
      </c>
      <c r="F37" s="761"/>
      <c r="G37" s="761"/>
      <c r="H37" s="775">
        <v>0</v>
      </c>
      <c r="I37" s="761">
        <v>1</v>
      </c>
      <c r="J37" s="761">
        <v>117.03</v>
      </c>
      <c r="K37" s="775">
        <v>1</v>
      </c>
      <c r="L37" s="761">
        <v>1</v>
      </c>
      <c r="M37" s="762">
        <v>117.03</v>
      </c>
    </row>
    <row r="38" spans="1:13" ht="14.4" customHeight="1" x14ac:dyDescent="0.3">
      <c r="A38" s="756" t="s">
        <v>1874</v>
      </c>
      <c r="B38" s="757" t="s">
        <v>1594</v>
      </c>
      <c r="C38" s="757" t="s">
        <v>2550</v>
      </c>
      <c r="D38" s="757" t="s">
        <v>1596</v>
      </c>
      <c r="E38" s="757" t="s">
        <v>2232</v>
      </c>
      <c r="F38" s="761"/>
      <c r="G38" s="761"/>
      <c r="H38" s="775">
        <v>0</v>
      </c>
      <c r="I38" s="761">
        <v>1</v>
      </c>
      <c r="J38" s="761">
        <v>61.44</v>
      </c>
      <c r="K38" s="775">
        <v>1</v>
      </c>
      <c r="L38" s="761">
        <v>1</v>
      </c>
      <c r="M38" s="762">
        <v>61.44</v>
      </c>
    </row>
    <row r="39" spans="1:13" ht="14.4" customHeight="1" x14ac:dyDescent="0.3">
      <c r="A39" s="756" t="s">
        <v>1874</v>
      </c>
      <c r="B39" s="757" t="s">
        <v>1594</v>
      </c>
      <c r="C39" s="757" t="s">
        <v>2551</v>
      </c>
      <c r="D39" s="757" t="s">
        <v>1596</v>
      </c>
      <c r="E39" s="757" t="s">
        <v>2512</v>
      </c>
      <c r="F39" s="761"/>
      <c r="G39" s="761"/>
      <c r="H39" s="775">
        <v>0</v>
      </c>
      <c r="I39" s="761">
        <v>4</v>
      </c>
      <c r="J39" s="761">
        <v>433.79</v>
      </c>
      <c r="K39" s="775">
        <v>1</v>
      </c>
      <c r="L39" s="761">
        <v>4</v>
      </c>
      <c r="M39" s="762">
        <v>433.79</v>
      </c>
    </row>
    <row r="40" spans="1:13" ht="14.4" customHeight="1" x14ac:dyDescent="0.3">
      <c r="A40" s="756" t="s">
        <v>1874</v>
      </c>
      <c r="B40" s="757" t="s">
        <v>3080</v>
      </c>
      <c r="C40" s="757" t="s">
        <v>2588</v>
      </c>
      <c r="D40" s="757" t="s">
        <v>2589</v>
      </c>
      <c r="E40" s="757" t="s">
        <v>2590</v>
      </c>
      <c r="F40" s="761"/>
      <c r="G40" s="761"/>
      <c r="H40" s="775">
        <v>0</v>
      </c>
      <c r="I40" s="761">
        <v>1</v>
      </c>
      <c r="J40" s="761">
        <v>503.02</v>
      </c>
      <c r="K40" s="775">
        <v>1</v>
      </c>
      <c r="L40" s="761">
        <v>1</v>
      </c>
      <c r="M40" s="762">
        <v>503.02</v>
      </c>
    </row>
    <row r="41" spans="1:13" ht="14.4" customHeight="1" x14ac:dyDescent="0.3">
      <c r="A41" s="756" t="s">
        <v>1874</v>
      </c>
      <c r="B41" s="757" t="s">
        <v>1600</v>
      </c>
      <c r="C41" s="757" t="s">
        <v>1994</v>
      </c>
      <c r="D41" s="757" t="s">
        <v>939</v>
      </c>
      <c r="E41" s="757" t="s">
        <v>1588</v>
      </c>
      <c r="F41" s="761"/>
      <c r="G41" s="761"/>
      <c r="H41" s="775">
        <v>0</v>
      </c>
      <c r="I41" s="761">
        <v>2</v>
      </c>
      <c r="J41" s="761">
        <v>96.54</v>
      </c>
      <c r="K41" s="775">
        <v>1</v>
      </c>
      <c r="L41" s="761">
        <v>2</v>
      </c>
      <c r="M41" s="762">
        <v>96.54</v>
      </c>
    </row>
    <row r="42" spans="1:13" ht="14.4" customHeight="1" x14ac:dyDescent="0.3">
      <c r="A42" s="756" t="s">
        <v>1874</v>
      </c>
      <c r="B42" s="757" t="s">
        <v>1600</v>
      </c>
      <c r="C42" s="757" t="s">
        <v>1601</v>
      </c>
      <c r="D42" s="757" t="s">
        <v>939</v>
      </c>
      <c r="E42" s="757" t="s">
        <v>1602</v>
      </c>
      <c r="F42" s="761"/>
      <c r="G42" s="761"/>
      <c r="H42" s="775">
        <v>0</v>
      </c>
      <c r="I42" s="761">
        <v>3</v>
      </c>
      <c r="J42" s="761">
        <v>434.43</v>
      </c>
      <c r="K42" s="775">
        <v>1</v>
      </c>
      <c r="L42" s="761">
        <v>3</v>
      </c>
      <c r="M42" s="762">
        <v>434.43</v>
      </c>
    </row>
    <row r="43" spans="1:13" ht="14.4" customHeight="1" x14ac:dyDescent="0.3">
      <c r="A43" s="756" t="s">
        <v>1874</v>
      </c>
      <c r="B43" s="757" t="s">
        <v>1600</v>
      </c>
      <c r="C43" s="757" t="s">
        <v>1995</v>
      </c>
      <c r="D43" s="757" t="s">
        <v>1996</v>
      </c>
      <c r="E43" s="757" t="s">
        <v>1590</v>
      </c>
      <c r="F43" s="761"/>
      <c r="G43" s="761"/>
      <c r="H43" s="775">
        <v>0</v>
      </c>
      <c r="I43" s="761">
        <v>1</v>
      </c>
      <c r="J43" s="761">
        <v>96.53</v>
      </c>
      <c r="K43" s="775">
        <v>1</v>
      </c>
      <c r="L43" s="761">
        <v>1</v>
      </c>
      <c r="M43" s="762">
        <v>96.53</v>
      </c>
    </row>
    <row r="44" spans="1:13" ht="14.4" customHeight="1" x14ac:dyDescent="0.3">
      <c r="A44" s="756" t="s">
        <v>1874</v>
      </c>
      <c r="B44" s="757" t="s">
        <v>1600</v>
      </c>
      <c r="C44" s="757" t="s">
        <v>2560</v>
      </c>
      <c r="D44" s="757" t="s">
        <v>1996</v>
      </c>
      <c r="E44" s="757" t="s">
        <v>2022</v>
      </c>
      <c r="F44" s="761"/>
      <c r="G44" s="761"/>
      <c r="H44" s="775">
        <v>0</v>
      </c>
      <c r="I44" s="761">
        <v>1</v>
      </c>
      <c r="J44" s="761">
        <v>289.62</v>
      </c>
      <c r="K44" s="775">
        <v>1</v>
      </c>
      <c r="L44" s="761">
        <v>1</v>
      </c>
      <c r="M44" s="762">
        <v>289.62</v>
      </c>
    </row>
    <row r="45" spans="1:13" ht="14.4" customHeight="1" x14ac:dyDescent="0.3">
      <c r="A45" s="756" t="s">
        <v>1874</v>
      </c>
      <c r="B45" s="757" t="s">
        <v>1600</v>
      </c>
      <c r="C45" s="757" t="s">
        <v>2561</v>
      </c>
      <c r="D45" s="757" t="s">
        <v>2562</v>
      </c>
      <c r="E45" s="757" t="s">
        <v>2563</v>
      </c>
      <c r="F45" s="761"/>
      <c r="G45" s="761"/>
      <c r="H45" s="775">
        <v>0</v>
      </c>
      <c r="I45" s="761">
        <v>1</v>
      </c>
      <c r="J45" s="761">
        <v>321.79000000000002</v>
      </c>
      <c r="K45" s="775">
        <v>1</v>
      </c>
      <c r="L45" s="761">
        <v>1</v>
      </c>
      <c r="M45" s="762">
        <v>321.79000000000002</v>
      </c>
    </row>
    <row r="46" spans="1:13" ht="14.4" customHeight="1" x14ac:dyDescent="0.3">
      <c r="A46" s="756" t="s">
        <v>1874</v>
      </c>
      <c r="B46" s="757" t="s">
        <v>1603</v>
      </c>
      <c r="C46" s="757" t="s">
        <v>1604</v>
      </c>
      <c r="D46" s="757" t="s">
        <v>1605</v>
      </c>
      <c r="E46" s="757" t="s">
        <v>1597</v>
      </c>
      <c r="F46" s="761"/>
      <c r="G46" s="761"/>
      <c r="H46" s="775">
        <v>0</v>
      </c>
      <c r="I46" s="761">
        <v>14</v>
      </c>
      <c r="J46" s="761">
        <v>1351.42</v>
      </c>
      <c r="K46" s="775">
        <v>1</v>
      </c>
      <c r="L46" s="761">
        <v>14</v>
      </c>
      <c r="M46" s="762">
        <v>1351.42</v>
      </c>
    </row>
    <row r="47" spans="1:13" ht="14.4" customHeight="1" x14ac:dyDescent="0.3">
      <c r="A47" s="756" t="s">
        <v>1874</v>
      </c>
      <c r="B47" s="757" t="s">
        <v>1603</v>
      </c>
      <c r="C47" s="757" t="s">
        <v>1606</v>
      </c>
      <c r="D47" s="757" t="s">
        <v>1605</v>
      </c>
      <c r="E47" s="757" t="s">
        <v>1607</v>
      </c>
      <c r="F47" s="761"/>
      <c r="G47" s="761"/>
      <c r="H47" s="775">
        <v>0</v>
      </c>
      <c r="I47" s="761">
        <v>1</v>
      </c>
      <c r="J47" s="761">
        <v>10.41</v>
      </c>
      <c r="K47" s="775">
        <v>1</v>
      </c>
      <c r="L47" s="761">
        <v>1</v>
      </c>
      <c r="M47" s="762">
        <v>10.41</v>
      </c>
    </row>
    <row r="48" spans="1:13" ht="14.4" customHeight="1" x14ac:dyDescent="0.3">
      <c r="A48" s="756" t="s">
        <v>1874</v>
      </c>
      <c r="B48" s="757" t="s">
        <v>1603</v>
      </c>
      <c r="C48" s="757" t="s">
        <v>1918</v>
      </c>
      <c r="D48" s="757" t="s">
        <v>1605</v>
      </c>
      <c r="E48" s="757" t="s">
        <v>1919</v>
      </c>
      <c r="F48" s="761"/>
      <c r="G48" s="761"/>
      <c r="H48" s="775"/>
      <c r="I48" s="761">
        <v>4</v>
      </c>
      <c r="J48" s="761">
        <v>0</v>
      </c>
      <c r="K48" s="775"/>
      <c r="L48" s="761">
        <v>4</v>
      </c>
      <c r="M48" s="762">
        <v>0</v>
      </c>
    </row>
    <row r="49" spans="1:13" ht="14.4" customHeight="1" x14ac:dyDescent="0.3">
      <c r="A49" s="756" t="s">
        <v>1874</v>
      </c>
      <c r="B49" s="757" t="s">
        <v>1603</v>
      </c>
      <c r="C49" s="757" t="s">
        <v>1608</v>
      </c>
      <c r="D49" s="757" t="s">
        <v>1605</v>
      </c>
      <c r="E49" s="757" t="s">
        <v>1609</v>
      </c>
      <c r="F49" s="761"/>
      <c r="G49" s="761"/>
      <c r="H49" s="775">
        <v>0</v>
      </c>
      <c r="I49" s="761">
        <v>3</v>
      </c>
      <c r="J49" s="761">
        <v>48.269999999999996</v>
      </c>
      <c r="K49" s="775">
        <v>1</v>
      </c>
      <c r="L49" s="761">
        <v>3</v>
      </c>
      <c r="M49" s="762">
        <v>48.269999999999996</v>
      </c>
    </row>
    <row r="50" spans="1:13" ht="14.4" customHeight="1" x14ac:dyDescent="0.3">
      <c r="A50" s="756" t="s">
        <v>1874</v>
      </c>
      <c r="B50" s="757" t="s">
        <v>1603</v>
      </c>
      <c r="C50" s="757" t="s">
        <v>1610</v>
      </c>
      <c r="D50" s="757" t="s">
        <v>1605</v>
      </c>
      <c r="E50" s="757" t="s">
        <v>1611</v>
      </c>
      <c r="F50" s="761"/>
      <c r="G50" s="761"/>
      <c r="H50" s="775">
        <v>0</v>
      </c>
      <c r="I50" s="761">
        <v>2</v>
      </c>
      <c r="J50" s="761">
        <v>96.54</v>
      </c>
      <c r="K50" s="775">
        <v>1</v>
      </c>
      <c r="L50" s="761">
        <v>2</v>
      </c>
      <c r="M50" s="762">
        <v>96.54</v>
      </c>
    </row>
    <row r="51" spans="1:13" ht="14.4" customHeight="1" x14ac:dyDescent="0.3">
      <c r="A51" s="756" t="s">
        <v>1874</v>
      </c>
      <c r="B51" s="757" t="s">
        <v>1612</v>
      </c>
      <c r="C51" s="757" t="s">
        <v>1997</v>
      </c>
      <c r="D51" s="757" t="s">
        <v>1614</v>
      </c>
      <c r="E51" s="757" t="s">
        <v>1998</v>
      </c>
      <c r="F51" s="761"/>
      <c r="G51" s="761"/>
      <c r="H51" s="775">
        <v>0</v>
      </c>
      <c r="I51" s="761">
        <v>1</v>
      </c>
      <c r="J51" s="761">
        <v>72.88</v>
      </c>
      <c r="K51" s="775">
        <v>1</v>
      </c>
      <c r="L51" s="761">
        <v>1</v>
      </c>
      <c r="M51" s="762">
        <v>72.88</v>
      </c>
    </row>
    <row r="52" spans="1:13" ht="14.4" customHeight="1" x14ac:dyDescent="0.3">
      <c r="A52" s="756" t="s">
        <v>1874</v>
      </c>
      <c r="B52" s="757" t="s">
        <v>1612</v>
      </c>
      <c r="C52" s="757" t="s">
        <v>1613</v>
      </c>
      <c r="D52" s="757" t="s">
        <v>1614</v>
      </c>
      <c r="E52" s="757" t="s">
        <v>1615</v>
      </c>
      <c r="F52" s="761"/>
      <c r="G52" s="761"/>
      <c r="H52" s="775">
        <v>0</v>
      </c>
      <c r="I52" s="761">
        <v>1</v>
      </c>
      <c r="J52" s="761">
        <v>218.62</v>
      </c>
      <c r="K52" s="775">
        <v>1</v>
      </c>
      <c r="L52" s="761">
        <v>1</v>
      </c>
      <c r="M52" s="762">
        <v>218.62</v>
      </c>
    </row>
    <row r="53" spans="1:13" ht="14.4" customHeight="1" x14ac:dyDescent="0.3">
      <c r="A53" s="756" t="s">
        <v>1874</v>
      </c>
      <c r="B53" s="757" t="s">
        <v>1612</v>
      </c>
      <c r="C53" s="757" t="s">
        <v>1915</v>
      </c>
      <c r="D53" s="757" t="s">
        <v>1614</v>
      </c>
      <c r="E53" s="757" t="s">
        <v>1916</v>
      </c>
      <c r="F53" s="761"/>
      <c r="G53" s="761"/>
      <c r="H53" s="775">
        <v>0</v>
      </c>
      <c r="I53" s="761">
        <v>5</v>
      </c>
      <c r="J53" s="761">
        <v>728.64999999999986</v>
      </c>
      <c r="K53" s="775">
        <v>1</v>
      </c>
      <c r="L53" s="761">
        <v>5</v>
      </c>
      <c r="M53" s="762">
        <v>728.64999999999986</v>
      </c>
    </row>
    <row r="54" spans="1:13" ht="14.4" customHeight="1" x14ac:dyDescent="0.3">
      <c r="A54" s="756" t="s">
        <v>1874</v>
      </c>
      <c r="B54" s="757" t="s">
        <v>3081</v>
      </c>
      <c r="C54" s="757" t="s">
        <v>2530</v>
      </c>
      <c r="D54" s="757" t="s">
        <v>2531</v>
      </c>
      <c r="E54" s="757" t="s">
        <v>2532</v>
      </c>
      <c r="F54" s="761"/>
      <c r="G54" s="761"/>
      <c r="H54" s="775">
        <v>0</v>
      </c>
      <c r="I54" s="761">
        <v>2</v>
      </c>
      <c r="J54" s="761">
        <v>280.36</v>
      </c>
      <c r="K54" s="775">
        <v>1</v>
      </c>
      <c r="L54" s="761">
        <v>2</v>
      </c>
      <c r="M54" s="762">
        <v>280.36</v>
      </c>
    </row>
    <row r="55" spans="1:13" ht="14.4" customHeight="1" x14ac:dyDescent="0.3">
      <c r="A55" s="756" t="s">
        <v>1874</v>
      </c>
      <c r="B55" s="757" t="s">
        <v>3081</v>
      </c>
      <c r="C55" s="757" t="s">
        <v>2533</v>
      </c>
      <c r="D55" s="757" t="s">
        <v>2534</v>
      </c>
      <c r="E55" s="757" t="s">
        <v>2535</v>
      </c>
      <c r="F55" s="761"/>
      <c r="G55" s="761"/>
      <c r="H55" s="775">
        <v>0</v>
      </c>
      <c r="I55" s="761">
        <v>1</v>
      </c>
      <c r="J55" s="761">
        <v>280.38</v>
      </c>
      <c r="K55" s="775">
        <v>1</v>
      </c>
      <c r="L55" s="761">
        <v>1</v>
      </c>
      <c r="M55" s="762">
        <v>280.38</v>
      </c>
    </row>
    <row r="56" spans="1:13" ht="14.4" customHeight="1" x14ac:dyDescent="0.3">
      <c r="A56" s="756" t="s">
        <v>1874</v>
      </c>
      <c r="B56" s="757" t="s">
        <v>1620</v>
      </c>
      <c r="C56" s="757" t="s">
        <v>1621</v>
      </c>
      <c r="D56" s="757" t="s">
        <v>1622</v>
      </c>
      <c r="E56" s="757" t="s">
        <v>1623</v>
      </c>
      <c r="F56" s="761"/>
      <c r="G56" s="761"/>
      <c r="H56" s="775">
        <v>0</v>
      </c>
      <c r="I56" s="761">
        <v>4</v>
      </c>
      <c r="J56" s="761">
        <v>373.84</v>
      </c>
      <c r="K56" s="775">
        <v>1</v>
      </c>
      <c r="L56" s="761">
        <v>4</v>
      </c>
      <c r="M56" s="762">
        <v>373.84</v>
      </c>
    </row>
    <row r="57" spans="1:13" ht="14.4" customHeight="1" x14ac:dyDescent="0.3">
      <c r="A57" s="756" t="s">
        <v>1874</v>
      </c>
      <c r="B57" s="757" t="s">
        <v>1620</v>
      </c>
      <c r="C57" s="757" t="s">
        <v>1624</v>
      </c>
      <c r="D57" s="757" t="s">
        <v>1622</v>
      </c>
      <c r="E57" s="757" t="s">
        <v>1625</v>
      </c>
      <c r="F57" s="761"/>
      <c r="G57" s="761"/>
      <c r="H57" s="775">
        <v>0</v>
      </c>
      <c r="I57" s="761">
        <v>2</v>
      </c>
      <c r="J57" s="761">
        <v>678.06</v>
      </c>
      <c r="K57" s="775">
        <v>1</v>
      </c>
      <c r="L57" s="761">
        <v>2</v>
      </c>
      <c r="M57" s="762">
        <v>678.06</v>
      </c>
    </row>
    <row r="58" spans="1:13" ht="14.4" customHeight="1" x14ac:dyDescent="0.3">
      <c r="A58" s="756" t="s">
        <v>1874</v>
      </c>
      <c r="B58" s="757" t="s">
        <v>3082</v>
      </c>
      <c r="C58" s="757" t="s">
        <v>2572</v>
      </c>
      <c r="D58" s="757" t="s">
        <v>2573</v>
      </c>
      <c r="E58" s="757" t="s">
        <v>2574</v>
      </c>
      <c r="F58" s="761"/>
      <c r="G58" s="761"/>
      <c r="H58" s="775">
        <v>0</v>
      </c>
      <c r="I58" s="761">
        <v>1</v>
      </c>
      <c r="J58" s="761">
        <v>98.11</v>
      </c>
      <c r="K58" s="775">
        <v>1</v>
      </c>
      <c r="L58" s="761">
        <v>1</v>
      </c>
      <c r="M58" s="762">
        <v>98.11</v>
      </c>
    </row>
    <row r="59" spans="1:13" ht="14.4" customHeight="1" x14ac:dyDescent="0.3">
      <c r="A59" s="756" t="s">
        <v>1874</v>
      </c>
      <c r="B59" s="757" t="s">
        <v>1629</v>
      </c>
      <c r="C59" s="757" t="s">
        <v>1630</v>
      </c>
      <c r="D59" s="757" t="s">
        <v>1631</v>
      </c>
      <c r="E59" s="757" t="s">
        <v>1632</v>
      </c>
      <c r="F59" s="761"/>
      <c r="G59" s="761"/>
      <c r="H59" s="775">
        <v>0</v>
      </c>
      <c r="I59" s="761">
        <v>18</v>
      </c>
      <c r="J59" s="761">
        <v>5015.5199999999995</v>
      </c>
      <c r="K59" s="775">
        <v>1</v>
      </c>
      <c r="L59" s="761">
        <v>18</v>
      </c>
      <c r="M59" s="762">
        <v>5015.5199999999995</v>
      </c>
    </row>
    <row r="60" spans="1:13" ht="14.4" customHeight="1" x14ac:dyDescent="0.3">
      <c r="A60" s="756" t="s">
        <v>1874</v>
      </c>
      <c r="B60" s="757" t="s">
        <v>1629</v>
      </c>
      <c r="C60" s="757" t="s">
        <v>1636</v>
      </c>
      <c r="D60" s="757" t="s">
        <v>1631</v>
      </c>
      <c r="E60" s="757" t="s">
        <v>1637</v>
      </c>
      <c r="F60" s="761"/>
      <c r="G60" s="761"/>
      <c r="H60" s="775">
        <v>0</v>
      </c>
      <c r="I60" s="761">
        <v>6</v>
      </c>
      <c r="J60" s="761">
        <v>2272.69</v>
      </c>
      <c r="K60" s="775">
        <v>1</v>
      </c>
      <c r="L60" s="761">
        <v>6</v>
      </c>
      <c r="M60" s="762">
        <v>2272.69</v>
      </c>
    </row>
    <row r="61" spans="1:13" ht="14.4" customHeight="1" x14ac:dyDescent="0.3">
      <c r="A61" s="756" t="s">
        <v>1874</v>
      </c>
      <c r="B61" s="757" t="s">
        <v>1629</v>
      </c>
      <c r="C61" s="757" t="s">
        <v>1640</v>
      </c>
      <c r="D61" s="757" t="s">
        <v>1631</v>
      </c>
      <c r="E61" s="757" t="s">
        <v>1641</v>
      </c>
      <c r="F61" s="761"/>
      <c r="G61" s="761"/>
      <c r="H61" s="775">
        <v>0</v>
      </c>
      <c r="I61" s="761">
        <v>1</v>
      </c>
      <c r="J61" s="761">
        <v>603.73</v>
      </c>
      <c r="K61" s="775">
        <v>1</v>
      </c>
      <c r="L61" s="761">
        <v>1</v>
      </c>
      <c r="M61" s="762">
        <v>603.73</v>
      </c>
    </row>
    <row r="62" spans="1:13" ht="14.4" customHeight="1" x14ac:dyDescent="0.3">
      <c r="A62" s="756" t="s">
        <v>1874</v>
      </c>
      <c r="B62" s="757" t="s">
        <v>3083</v>
      </c>
      <c r="C62" s="757" t="s">
        <v>2476</v>
      </c>
      <c r="D62" s="757" t="s">
        <v>2477</v>
      </c>
      <c r="E62" s="757" t="s">
        <v>2478</v>
      </c>
      <c r="F62" s="761"/>
      <c r="G62" s="761"/>
      <c r="H62" s="775"/>
      <c r="I62" s="761">
        <v>1</v>
      </c>
      <c r="J62" s="761">
        <v>0</v>
      </c>
      <c r="K62" s="775"/>
      <c r="L62" s="761">
        <v>1</v>
      </c>
      <c r="M62" s="762">
        <v>0</v>
      </c>
    </row>
    <row r="63" spans="1:13" ht="14.4" customHeight="1" x14ac:dyDescent="0.3">
      <c r="A63" s="756" t="s">
        <v>1874</v>
      </c>
      <c r="B63" s="757" t="s">
        <v>1642</v>
      </c>
      <c r="C63" s="757" t="s">
        <v>1643</v>
      </c>
      <c r="D63" s="757" t="s">
        <v>770</v>
      </c>
      <c r="E63" s="757" t="s">
        <v>1644</v>
      </c>
      <c r="F63" s="761"/>
      <c r="G63" s="761"/>
      <c r="H63" s="775">
        <v>0</v>
      </c>
      <c r="I63" s="761">
        <v>1</v>
      </c>
      <c r="J63" s="761">
        <v>131.54</v>
      </c>
      <c r="K63" s="775">
        <v>1</v>
      </c>
      <c r="L63" s="761">
        <v>1</v>
      </c>
      <c r="M63" s="762">
        <v>131.54</v>
      </c>
    </row>
    <row r="64" spans="1:13" ht="14.4" customHeight="1" x14ac:dyDescent="0.3">
      <c r="A64" s="756" t="s">
        <v>1874</v>
      </c>
      <c r="B64" s="757" t="s">
        <v>1655</v>
      </c>
      <c r="C64" s="757" t="s">
        <v>1794</v>
      </c>
      <c r="D64" s="757" t="s">
        <v>1268</v>
      </c>
      <c r="E64" s="757" t="s">
        <v>1795</v>
      </c>
      <c r="F64" s="761"/>
      <c r="G64" s="761"/>
      <c r="H64" s="775">
        <v>0</v>
      </c>
      <c r="I64" s="761">
        <v>1</v>
      </c>
      <c r="J64" s="761">
        <v>79.03</v>
      </c>
      <c r="K64" s="775">
        <v>1</v>
      </c>
      <c r="L64" s="761">
        <v>1</v>
      </c>
      <c r="M64" s="762">
        <v>79.03</v>
      </c>
    </row>
    <row r="65" spans="1:13" ht="14.4" customHeight="1" x14ac:dyDescent="0.3">
      <c r="A65" s="756" t="s">
        <v>1874</v>
      </c>
      <c r="B65" s="757" t="s">
        <v>1659</v>
      </c>
      <c r="C65" s="757" t="s">
        <v>2300</v>
      </c>
      <c r="D65" s="757" t="s">
        <v>2016</v>
      </c>
      <c r="E65" s="757" t="s">
        <v>1663</v>
      </c>
      <c r="F65" s="761">
        <v>1</v>
      </c>
      <c r="G65" s="761">
        <v>154.36000000000001</v>
      </c>
      <c r="H65" s="775">
        <v>1</v>
      </c>
      <c r="I65" s="761"/>
      <c r="J65" s="761"/>
      <c r="K65" s="775">
        <v>0</v>
      </c>
      <c r="L65" s="761">
        <v>1</v>
      </c>
      <c r="M65" s="762">
        <v>154.36000000000001</v>
      </c>
    </row>
    <row r="66" spans="1:13" ht="14.4" customHeight="1" x14ac:dyDescent="0.3">
      <c r="A66" s="756" t="s">
        <v>1874</v>
      </c>
      <c r="B66" s="757" t="s">
        <v>1706</v>
      </c>
      <c r="C66" s="757" t="s">
        <v>1709</v>
      </c>
      <c r="D66" s="757" t="s">
        <v>890</v>
      </c>
      <c r="E66" s="757" t="s">
        <v>1710</v>
      </c>
      <c r="F66" s="761">
        <v>2</v>
      </c>
      <c r="G66" s="761">
        <v>72.540000000000006</v>
      </c>
      <c r="H66" s="775">
        <v>1</v>
      </c>
      <c r="I66" s="761"/>
      <c r="J66" s="761"/>
      <c r="K66" s="775">
        <v>0</v>
      </c>
      <c r="L66" s="761">
        <v>2</v>
      </c>
      <c r="M66" s="762">
        <v>72.540000000000006</v>
      </c>
    </row>
    <row r="67" spans="1:13" ht="14.4" customHeight="1" x14ac:dyDescent="0.3">
      <c r="A67" s="756" t="s">
        <v>1874</v>
      </c>
      <c r="B67" s="757" t="s">
        <v>1736</v>
      </c>
      <c r="C67" s="757" t="s">
        <v>2473</v>
      </c>
      <c r="D67" s="757" t="s">
        <v>2474</v>
      </c>
      <c r="E67" s="757" t="s">
        <v>1739</v>
      </c>
      <c r="F67" s="761">
        <v>3</v>
      </c>
      <c r="G67" s="761">
        <v>14.100000000000001</v>
      </c>
      <c r="H67" s="775">
        <v>0.5</v>
      </c>
      <c r="I67" s="761">
        <v>3</v>
      </c>
      <c r="J67" s="761">
        <v>14.100000000000001</v>
      </c>
      <c r="K67" s="775">
        <v>0.5</v>
      </c>
      <c r="L67" s="761">
        <v>6</v>
      </c>
      <c r="M67" s="762">
        <v>28.200000000000003</v>
      </c>
    </row>
    <row r="68" spans="1:13" ht="14.4" customHeight="1" x14ac:dyDescent="0.3">
      <c r="A68" s="756" t="s">
        <v>1874</v>
      </c>
      <c r="B68" s="757" t="s">
        <v>1736</v>
      </c>
      <c r="C68" s="757" t="s">
        <v>1737</v>
      </c>
      <c r="D68" s="757" t="s">
        <v>1738</v>
      </c>
      <c r="E68" s="757" t="s">
        <v>1739</v>
      </c>
      <c r="F68" s="761"/>
      <c r="G68" s="761"/>
      <c r="H68" s="775">
        <v>0</v>
      </c>
      <c r="I68" s="761">
        <v>9</v>
      </c>
      <c r="J68" s="761">
        <v>42.300000000000004</v>
      </c>
      <c r="K68" s="775">
        <v>1</v>
      </c>
      <c r="L68" s="761">
        <v>9</v>
      </c>
      <c r="M68" s="762">
        <v>42.300000000000004</v>
      </c>
    </row>
    <row r="69" spans="1:13" ht="14.4" customHeight="1" x14ac:dyDescent="0.3">
      <c r="A69" s="756" t="s">
        <v>1874</v>
      </c>
      <c r="B69" s="757" t="s">
        <v>1752</v>
      </c>
      <c r="C69" s="757" t="s">
        <v>1753</v>
      </c>
      <c r="D69" s="757" t="s">
        <v>1039</v>
      </c>
      <c r="E69" s="757" t="s">
        <v>1754</v>
      </c>
      <c r="F69" s="761"/>
      <c r="G69" s="761"/>
      <c r="H69" s="775">
        <v>0</v>
      </c>
      <c r="I69" s="761">
        <v>2</v>
      </c>
      <c r="J69" s="761">
        <v>127.5</v>
      </c>
      <c r="K69" s="775">
        <v>1</v>
      </c>
      <c r="L69" s="761">
        <v>2</v>
      </c>
      <c r="M69" s="762">
        <v>127.5</v>
      </c>
    </row>
    <row r="70" spans="1:13" ht="14.4" customHeight="1" x14ac:dyDescent="0.3">
      <c r="A70" s="756" t="s">
        <v>1874</v>
      </c>
      <c r="B70" s="757" t="s">
        <v>1767</v>
      </c>
      <c r="C70" s="757" t="s">
        <v>2527</v>
      </c>
      <c r="D70" s="757" t="s">
        <v>1769</v>
      </c>
      <c r="E70" s="757" t="s">
        <v>2528</v>
      </c>
      <c r="F70" s="761"/>
      <c r="G70" s="761"/>
      <c r="H70" s="775">
        <v>0</v>
      </c>
      <c r="I70" s="761">
        <v>1</v>
      </c>
      <c r="J70" s="761">
        <v>207.45</v>
      </c>
      <c r="K70" s="775">
        <v>1</v>
      </c>
      <c r="L70" s="761">
        <v>1</v>
      </c>
      <c r="M70" s="762">
        <v>207.45</v>
      </c>
    </row>
    <row r="71" spans="1:13" ht="14.4" customHeight="1" x14ac:dyDescent="0.3">
      <c r="A71" s="756" t="s">
        <v>1874</v>
      </c>
      <c r="B71" s="757" t="s">
        <v>1573</v>
      </c>
      <c r="C71" s="757" t="s">
        <v>2441</v>
      </c>
      <c r="D71" s="757" t="s">
        <v>1575</v>
      </c>
      <c r="E71" s="757" t="s">
        <v>2442</v>
      </c>
      <c r="F71" s="761"/>
      <c r="G71" s="761"/>
      <c r="H71" s="775">
        <v>0</v>
      </c>
      <c r="I71" s="761">
        <v>3</v>
      </c>
      <c r="J71" s="761">
        <v>5663.7000000000007</v>
      </c>
      <c r="K71" s="775">
        <v>1</v>
      </c>
      <c r="L71" s="761">
        <v>3</v>
      </c>
      <c r="M71" s="762">
        <v>5663.7000000000007</v>
      </c>
    </row>
    <row r="72" spans="1:13" ht="14.4" customHeight="1" x14ac:dyDescent="0.3">
      <c r="A72" s="756" t="s">
        <v>1875</v>
      </c>
      <c r="B72" s="757" t="s">
        <v>1548</v>
      </c>
      <c r="C72" s="757" t="s">
        <v>1549</v>
      </c>
      <c r="D72" s="757" t="s">
        <v>1550</v>
      </c>
      <c r="E72" s="757" t="s">
        <v>1551</v>
      </c>
      <c r="F72" s="761"/>
      <c r="G72" s="761"/>
      <c r="H72" s="775">
        <v>0</v>
      </c>
      <c r="I72" s="761">
        <v>1</v>
      </c>
      <c r="J72" s="761">
        <v>184.74</v>
      </c>
      <c r="K72" s="775">
        <v>1</v>
      </c>
      <c r="L72" s="761">
        <v>1</v>
      </c>
      <c r="M72" s="762">
        <v>184.74</v>
      </c>
    </row>
    <row r="73" spans="1:13" ht="14.4" customHeight="1" x14ac:dyDescent="0.3">
      <c r="A73" s="756" t="s">
        <v>1875</v>
      </c>
      <c r="B73" s="757" t="s">
        <v>1552</v>
      </c>
      <c r="C73" s="757" t="s">
        <v>1563</v>
      </c>
      <c r="D73" s="757" t="s">
        <v>774</v>
      </c>
      <c r="E73" s="757" t="s">
        <v>1564</v>
      </c>
      <c r="F73" s="761"/>
      <c r="G73" s="761"/>
      <c r="H73" s="775">
        <v>0</v>
      </c>
      <c r="I73" s="761">
        <v>1</v>
      </c>
      <c r="J73" s="761">
        <v>923.74</v>
      </c>
      <c r="K73" s="775">
        <v>1</v>
      </c>
      <c r="L73" s="761">
        <v>1</v>
      </c>
      <c r="M73" s="762">
        <v>923.74</v>
      </c>
    </row>
    <row r="74" spans="1:13" ht="14.4" customHeight="1" x14ac:dyDescent="0.3">
      <c r="A74" s="756" t="s">
        <v>1875</v>
      </c>
      <c r="B74" s="757" t="s">
        <v>1567</v>
      </c>
      <c r="C74" s="757" t="s">
        <v>1571</v>
      </c>
      <c r="D74" s="757" t="s">
        <v>1569</v>
      </c>
      <c r="E74" s="757" t="s">
        <v>1572</v>
      </c>
      <c r="F74" s="761"/>
      <c r="G74" s="761"/>
      <c r="H74" s="775">
        <v>0</v>
      </c>
      <c r="I74" s="761">
        <v>6</v>
      </c>
      <c r="J74" s="761">
        <v>1121.22</v>
      </c>
      <c r="K74" s="775">
        <v>1</v>
      </c>
      <c r="L74" s="761">
        <v>6</v>
      </c>
      <c r="M74" s="762">
        <v>1121.22</v>
      </c>
    </row>
    <row r="75" spans="1:13" ht="14.4" customHeight="1" x14ac:dyDescent="0.3">
      <c r="A75" s="756" t="s">
        <v>1875</v>
      </c>
      <c r="B75" s="757" t="s">
        <v>1577</v>
      </c>
      <c r="C75" s="757" t="s">
        <v>1580</v>
      </c>
      <c r="D75" s="757" t="s">
        <v>695</v>
      </c>
      <c r="E75" s="757" t="s">
        <v>1581</v>
      </c>
      <c r="F75" s="761"/>
      <c r="G75" s="761"/>
      <c r="H75" s="775">
        <v>0</v>
      </c>
      <c r="I75" s="761">
        <v>5</v>
      </c>
      <c r="J75" s="761">
        <v>360</v>
      </c>
      <c r="K75" s="775">
        <v>1</v>
      </c>
      <c r="L75" s="761">
        <v>5</v>
      </c>
      <c r="M75" s="762">
        <v>360</v>
      </c>
    </row>
    <row r="76" spans="1:13" ht="14.4" customHeight="1" x14ac:dyDescent="0.3">
      <c r="A76" s="756" t="s">
        <v>1875</v>
      </c>
      <c r="B76" s="757" t="s">
        <v>1586</v>
      </c>
      <c r="C76" s="757" t="s">
        <v>2020</v>
      </c>
      <c r="D76" s="757" t="s">
        <v>958</v>
      </c>
      <c r="E76" s="757" t="s">
        <v>1602</v>
      </c>
      <c r="F76" s="761"/>
      <c r="G76" s="761"/>
      <c r="H76" s="775">
        <v>0</v>
      </c>
      <c r="I76" s="761">
        <v>3</v>
      </c>
      <c r="J76" s="761">
        <v>315.95999999999998</v>
      </c>
      <c r="K76" s="775">
        <v>1</v>
      </c>
      <c r="L76" s="761">
        <v>3</v>
      </c>
      <c r="M76" s="762">
        <v>315.95999999999998</v>
      </c>
    </row>
    <row r="77" spans="1:13" ht="14.4" customHeight="1" x14ac:dyDescent="0.3">
      <c r="A77" s="756" t="s">
        <v>1875</v>
      </c>
      <c r="B77" s="757" t="s">
        <v>1586</v>
      </c>
      <c r="C77" s="757" t="s">
        <v>2021</v>
      </c>
      <c r="D77" s="757" t="s">
        <v>956</v>
      </c>
      <c r="E77" s="757" t="s">
        <v>2022</v>
      </c>
      <c r="F77" s="761"/>
      <c r="G77" s="761"/>
      <c r="H77" s="775">
        <v>0</v>
      </c>
      <c r="I77" s="761">
        <v>1</v>
      </c>
      <c r="J77" s="761">
        <v>210.66</v>
      </c>
      <c r="K77" s="775">
        <v>1</v>
      </c>
      <c r="L77" s="761">
        <v>1</v>
      </c>
      <c r="M77" s="762">
        <v>210.66</v>
      </c>
    </row>
    <row r="78" spans="1:13" ht="14.4" customHeight="1" x14ac:dyDescent="0.3">
      <c r="A78" s="756" t="s">
        <v>1875</v>
      </c>
      <c r="B78" s="757" t="s">
        <v>1586</v>
      </c>
      <c r="C78" s="757" t="s">
        <v>1587</v>
      </c>
      <c r="D78" s="757" t="s">
        <v>958</v>
      </c>
      <c r="E78" s="757" t="s">
        <v>1588</v>
      </c>
      <c r="F78" s="761"/>
      <c r="G78" s="761"/>
      <c r="H78" s="775">
        <v>0</v>
      </c>
      <c r="I78" s="761">
        <v>3</v>
      </c>
      <c r="J78" s="761">
        <v>105.33</v>
      </c>
      <c r="K78" s="775">
        <v>1</v>
      </c>
      <c r="L78" s="761">
        <v>3</v>
      </c>
      <c r="M78" s="762">
        <v>105.33</v>
      </c>
    </row>
    <row r="79" spans="1:13" ht="14.4" customHeight="1" x14ac:dyDescent="0.3">
      <c r="A79" s="756" t="s">
        <v>1875</v>
      </c>
      <c r="B79" s="757" t="s">
        <v>1586</v>
      </c>
      <c r="C79" s="757" t="s">
        <v>1589</v>
      </c>
      <c r="D79" s="757" t="s">
        <v>956</v>
      </c>
      <c r="E79" s="757" t="s">
        <v>1590</v>
      </c>
      <c r="F79" s="761"/>
      <c r="G79" s="761"/>
      <c r="H79" s="775">
        <v>0</v>
      </c>
      <c r="I79" s="761">
        <v>1</v>
      </c>
      <c r="J79" s="761">
        <v>70.23</v>
      </c>
      <c r="K79" s="775">
        <v>1</v>
      </c>
      <c r="L79" s="761">
        <v>1</v>
      </c>
      <c r="M79" s="762">
        <v>70.23</v>
      </c>
    </row>
    <row r="80" spans="1:13" ht="14.4" customHeight="1" x14ac:dyDescent="0.3">
      <c r="A80" s="756" t="s">
        <v>1875</v>
      </c>
      <c r="B80" s="757" t="s">
        <v>1591</v>
      </c>
      <c r="C80" s="757" t="s">
        <v>2028</v>
      </c>
      <c r="D80" s="757" t="s">
        <v>673</v>
      </c>
      <c r="E80" s="757" t="s">
        <v>2029</v>
      </c>
      <c r="F80" s="761"/>
      <c r="G80" s="761"/>
      <c r="H80" s="775">
        <v>0</v>
      </c>
      <c r="I80" s="761">
        <v>1</v>
      </c>
      <c r="J80" s="761">
        <v>8.7899999999999991</v>
      </c>
      <c r="K80" s="775">
        <v>1</v>
      </c>
      <c r="L80" s="761">
        <v>1</v>
      </c>
      <c r="M80" s="762">
        <v>8.7899999999999991</v>
      </c>
    </row>
    <row r="81" spans="1:13" ht="14.4" customHeight="1" x14ac:dyDescent="0.3">
      <c r="A81" s="756" t="s">
        <v>1875</v>
      </c>
      <c r="B81" s="757" t="s">
        <v>1600</v>
      </c>
      <c r="C81" s="757" t="s">
        <v>1994</v>
      </c>
      <c r="D81" s="757" t="s">
        <v>939</v>
      </c>
      <c r="E81" s="757" t="s">
        <v>1588</v>
      </c>
      <c r="F81" s="761"/>
      <c r="G81" s="761"/>
      <c r="H81" s="775">
        <v>0</v>
      </c>
      <c r="I81" s="761">
        <v>3</v>
      </c>
      <c r="J81" s="761">
        <v>144.81</v>
      </c>
      <c r="K81" s="775">
        <v>1</v>
      </c>
      <c r="L81" s="761">
        <v>3</v>
      </c>
      <c r="M81" s="762">
        <v>144.81</v>
      </c>
    </row>
    <row r="82" spans="1:13" ht="14.4" customHeight="1" x14ac:dyDescent="0.3">
      <c r="A82" s="756" t="s">
        <v>1875</v>
      </c>
      <c r="B82" s="757" t="s">
        <v>1603</v>
      </c>
      <c r="C82" s="757" t="s">
        <v>1606</v>
      </c>
      <c r="D82" s="757" t="s">
        <v>1605</v>
      </c>
      <c r="E82" s="757" t="s">
        <v>1607</v>
      </c>
      <c r="F82" s="761"/>
      <c r="G82" s="761"/>
      <c r="H82" s="775">
        <v>0</v>
      </c>
      <c r="I82" s="761">
        <v>1</v>
      </c>
      <c r="J82" s="761">
        <v>10.41</v>
      </c>
      <c r="K82" s="775">
        <v>1</v>
      </c>
      <c r="L82" s="761">
        <v>1</v>
      </c>
      <c r="M82" s="762">
        <v>10.41</v>
      </c>
    </row>
    <row r="83" spans="1:13" ht="14.4" customHeight="1" x14ac:dyDescent="0.3">
      <c r="A83" s="756" t="s">
        <v>1875</v>
      </c>
      <c r="B83" s="757" t="s">
        <v>1603</v>
      </c>
      <c r="C83" s="757" t="s">
        <v>1608</v>
      </c>
      <c r="D83" s="757" t="s">
        <v>1605</v>
      </c>
      <c r="E83" s="757" t="s">
        <v>1609</v>
      </c>
      <c r="F83" s="761"/>
      <c r="G83" s="761"/>
      <c r="H83" s="775">
        <v>0</v>
      </c>
      <c r="I83" s="761">
        <v>3</v>
      </c>
      <c r="J83" s="761">
        <v>48.269999999999996</v>
      </c>
      <c r="K83" s="775">
        <v>1</v>
      </c>
      <c r="L83" s="761">
        <v>3</v>
      </c>
      <c r="M83" s="762">
        <v>48.269999999999996</v>
      </c>
    </row>
    <row r="84" spans="1:13" ht="14.4" customHeight="1" x14ac:dyDescent="0.3">
      <c r="A84" s="756" t="s">
        <v>1875</v>
      </c>
      <c r="B84" s="757" t="s">
        <v>1603</v>
      </c>
      <c r="C84" s="757" t="s">
        <v>2045</v>
      </c>
      <c r="D84" s="757" t="s">
        <v>1605</v>
      </c>
      <c r="E84" s="757" t="s">
        <v>2046</v>
      </c>
      <c r="F84" s="761"/>
      <c r="G84" s="761"/>
      <c r="H84" s="775"/>
      <c r="I84" s="761">
        <v>1</v>
      </c>
      <c r="J84" s="761">
        <v>0</v>
      </c>
      <c r="K84" s="775"/>
      <c r="L84" s="761">
        <v>1</v>
      </c>
      <c r="M84" s="762">
        <v>0</v>
      </c>
    </row>
    <row r="85" spans="1:13" ht="14.4" customHeight="1" x14ac:dyDescent="0.3">
      <c r="A85" s="756" t="s">
        <v>1875</v>
      </c>
      <c r="B85" s="757" t="s">
        <v>1603</v>
      </c>
      <c r="C85" s="757" t="s">
        <v>1610</v>
      </c>
      <c r="D85" s="757" t="s">
        <v>1605</v>
      </c>
      <c r="E85" s="757" t="s">
        <v>1611</v>
      </c>
      <c r="F85" s="761"/>
      <c r="G85" s="761"/>
      <c r="H85" s="775">
        <v>0</v>
      </c>
      <c r="I85" s="761">
        <v>1</v>
      </c>
      <c r="J85" s="761">
        <v>48.27</v>
      </c>
      <c r="K85" s="775">
        <v>1</v>
      </c>
      <c r="L85" s="761">
        <v>1</v>
      </c>
      <c r="M85" s="762">
        <v>48.27</v>
      </c>
    </row>
    <row r="86" spans="1:13" ht="14.4" customHeight="1" x14ac:dyDescent="0.3">
      <c r="A86" s="756" t="s">
        <v>1875</v>
      </c>
      <c r="B86" s="757" t="s">
        <v>1603</v>
      </c>
      <c r="C86" s="757" t="s">
        <v>2047</v>
      </c>
      <c r="D86" s="757" t="s">
        <v>1605</v>
      </c>
      <c r="E86" s="757" t="s">
        <v>2048</v>
      </c>
      <c r="F86" s="761"/>
      <c r="G86" s="761"/>
      <c r="H86" s="775"/>
      <c r="I86" s="761">
        <v>1</v>
      </c>
      <c r="J86" s="761">
        <v>0</v>
      </c>
      <c r="K86" s="775"/>
      <c r="L86" s="761">
        <v>1</v>
      </c>
      <c r="M86" s="762">
        <v>0</v>
      </c>
    </row>
    <row r="87" spans="1:13" ht="14.4" customHeight="1" x14ac:dyDescent="0.3">
      <c r="A87" s="756" t="s">
        <v>1875</v>
      </c>
      <c r="B87" s="757" t="s">
        <v>1620</v>
      </c>
      <c r="C87" s="757" t="s">
        <v>1621</v>
      </c>
      <c r="D87" s="757" t="s">
        <v>1622</v>
      </c>
      <c r="E87" s="757" t="s">
        <v>1623</v>
      </c>
      <c r="F87" s="761"/>
      <c r="G87" s="761"/>
      <c r="H87" s="775">
        <v>0</v>
      </c>
      <c r="I87" s="761">
        <v>1</v>
      </c>
      <c r="J87" s="761">
        <v>93.46</v>
      </c>
      <c r="K87" s="775">
        <v>1</v>
      </c>
      <c r="L87" s="761">
        <v>1</v>
      </c>
      <c r="M87" s="762">
        <v>93.46</v>
      </c>
    </row>
    <row r="88" spans="1:13" ht="14.4" customHeight="1" x14ac:dyDescent="0.3">
      <c r="A88" s="756" t="s">
        <v>1875</v>
      </c>
      <c r="B88" s="757" t="s">
        <v>1620</v>
      </c>
      <c r="C88" s="757" t="s">
        <v>2051</v>
      </c>
      <c r="D88" s="757" t="s">
        <v>2052</v>
      </c>
      <c r="E88" s="757" t="s">
        <v>2053</v>
      </c>
      <c r="F88" s="761">
        <v>1</v>
      </c>
      <c r="G88" s="761">
        <v>359.21</v>
      </c>
      <c r="H88" s="775">
        <v>1</v>
      </c>
      <c r="I88" s="761"/>
      <c r="J88" s="761"/>
      <c r="K88" s="775">
        <v>0</v>
      </c>
      <c r="L88" s="761">
        <v>1</v>
      </c>
      <c r="M88" s="762">
        <v>359.21</v>
      </c>
    </row>
    <row r="89" spans="1:13" ht="14.4" customHeight="1" x14ac:dyDescent="0.3">
      <c r="A89" s="756" t="s">
        <v>1875</v>
      </c>
      <c r="B89" s="757" t="s">
        <v>1629</v>
      </c>
      <c r="C89" s="757" t="s">
        <v>1630</v>
      </c>
      <c r="D89" s="757" t="s">
        <v>1631</v>
      </c>
      <c r="E89" s="757" t="s">
        <v>1632</v>
      </c>
      <c r="F89" s="761"/>
      <c r="G89" s="761"/>
      <c r="H89" s="775">
        <v>0</v>
      </c>
      <c r="I89" s="761">
        <v>1</v>
      </c>
      <c r="J89" s="761">
        <v>220.53</v>
      </c>
      <c r="K89" s="775">
        <v>1</v>
      </c>
      <c r="L89" s="761">
        <v>1</v>
      </c>
      <c r="M89" s="762">
        <v>220.53</v>
      </c>
    </row>
    <row r="90" spans="1:13" ht="14.4" customHeight="1" x14ac:dyDescent="0.3">
      <c r="A90" s="756" t="s">
        <v>1875</v>
      </c>
      <c r="B90" s="757" t="s">
        <v>1629</v>
      </c>
      <c r="C90" s="757" t="s">
        <v>1638</v>
      </c>
      <c r="D90" s="757" t="s">
        <v>1631</v>
      </c>
      <c r="E90" s="757" t="s">
        <v>1639</v>
      </c>
      <c r="F90" s="761"/>
      <c r="G90" s="761"/>
      <c r="H90" s="775">
        <v>0</v>
      </c>
      <c r="I90" s="761">
        <v>1</v>
      </c>
      <c r="J90" s="761">
        <v>143.35</v>
      </c>
      <c r="K90" s="775">
        <v>1</v>
      </c>
      <c r="L90" s="761">
        <v>1</v>
      </c>
      <c r="M90" s="762">
        <v>143.35</v>
      </c>
    </row>
    <row r="91" spans="1:13" ht="14.4" customHeight="1" x14ac:dyDescent="0.3">
      <c r="A91" s="756" t="s">
        <v>1875</v>
      </c>
      <c r="B91" s="757" t="s">
        <v>1629</v>
      </c>
      <c r="C91" s="757" t="s">
        <v>1640</v>
      </c>
      <c r="D91" s="757" t="s">
        <v>1631</v>
      </c>
      <c r="E91" s="757" t="s">
        <v>1641</v>
      </c>
      <c r="F91" s="761"/>
      <c r="G91" s="761"/>
      <c r="H91" s="775">
        <v>0</v>
      </c>
      <c r="I91" s="761">
        <v>2</v>
      </c>
      <c r="J91" s="761">
        <v>1081.57</v>
      </c>
      <c r="K91" s="775">
        <v>1</v>
      </c>
      <c r="L91" s="761">
        <v>2</v>
      </c>
      <c r="M91" s="762">
        <v>1081.57</v>
      </c>
    </row>
    <row r="92" spans="1:13" ht="14.4" customHeight="1" x14ac:dyDescent="0.3">
      <c r="A92" s="756" t="s">
        <v>1875</v>
      </c>
      <c r="B92" s="757" t="s">
        <v>1629</v>
      </c>
      <c r="C92" s="757" t="s">
        <v>2018</v>
      </c>
      <c r="D92" s="757" t="s">
        <v>1631</v>
      </c>
      <c r="E92" s="757" t="s">
        <v>2019</v>
      </c>
      <c r="F92" s="761">
        <v>1</v>
      </c>
      <c r="G92" s="761">
        <v>0</v>
      </c>
      <c r="H92" s="775"/>
      <c r="I92" s="761"/>
      <c r="J92" s="761"/>
      <c r="K92" s="775"/>
      <c r="L92" s="761">
        <v>1</v>
      </c>
      <c r="M92" s="762">
        <v>0</v>
      </c>
    </row>
    <row r="93" spans="1:13" ht="14.4" customHeight="1" x14ac:dyDescent="0.3">
      <c r="A93" s="756" t="s">
        <v>1875</v>
      </c>
      <c r="B93" s="757" t="s">
        <v>1659</v>
      </c>
      <c r="C93" s="757" t="s">
        <v>2015</v>
      </c>
      <c r="D93" s="757" t="s">
        <v>2016</v>
      </c>
      <c r="E93" s="757" t="s">
        <v>2017</v>
      </c>
      <c r="F93" s="761">
        <v>1</v>
      </c>
      <c r="G93" s="761">
        <v>154.36000000000001</v>
      </c>
      <c r="H93" s="775">
        <v>1</v>
      </c>
      <c r="I93" s="761"/>
      <c r="J93" s="761"/>
      <c r="K93" s="775">
        <v>0</v>
      </c>
      <c r="L93" s="761">
        <v>1</v>
      </c>
      <c r="M93" s="762">
        <v>154.36000000000001</v>
      </c>
    </row>
    <row r="94" spans="1:13" ht="14.4" customHeight="1" x14ac:dyDescent="0.3">
      <c r="A94" s="756" t="s">
        <v>1876</v>
      </c>
      <c r="B94" s="757" t="s">
        <v>1505</v>
      </c>
      <c r="C94" s="757" t="s">
        <v>2213</v>
      </c>
      <c r="D94" s="757" t="s">
        <v>1509</v>
      </c>
      <c r="E94" s="757" t="s">
        <v>1510</v>
      </c>
      <c r="F94" s="761"/>
      <c r="G94" s="761"/>
      <c r="H94" s="775">
        <v>0</v>
      </c>
      <c r="I94" s="761">
        <v>1</v>
      </c>
      <c r="J94" s="761">
        <v>28.81</v>
      </c>
      <c r="K94" s="775">
        <v>1</v>
      </c>
      <c r="L94" s="761">
        <v>1</v>
      </c>
      <c r="M94" s="762">
        <v>28.81</v>
      </c>
    </row>
    <row r="95" spans="1:13" ht="14.4" customHeight="1" x14ac:dyDescent="0.3">
      <c r="A95" s="756" t="s">
        <v>1876</v>
      </c>
      <c r="B95" s="757" t="s">
        <v>1505</v>
      </c>
      <c r="C95" s="757" t="s">
        <v>2214</v>
      </c>
      <c r="D95" s="757" t="s">
        <v>1509</v>
      </c>
      <c r="E95" s="757" t="s">
        <v>1514</v>
      </c>
      <c r="F95" s="761"/>
      <c r="G95" s="761"/>
      <c r="H95" s="775">
        <v>0</v>
      </c>
      <c r="I95" s="761">
        <v>4</v>
      </c>
      <c r="J95" s="761">
        <v>179.78</v>
      </c>
      <c r="K95" s="775">
        <v>1</v>
      </c>
      <c r="L95" s="761">
        <v>4</v>
      </c>
      <c r="M95" s="762">
        <v>179.78</v>
      </c>
    </row>
    <row r="96" spans="1:13" ht="14.4" customHeight="1" x14ac:dyDescent="0.3">
      <c r="A96" s="756" t="s">
        <v>1876</v>
      </c>
      <c r="B96" s="757" t="s">
        <v>1505</v>
      </c>
      <c r="C96" s="757" t="s">
        <v>1513</v>
      </c>
      <c r="D96" s="757" t="s">
        <v>1509</v>
      </c>
      <c r="E96" s="757" t="s">
        <v>1514</v>
      </c>
      <c r="F96" s="761"/>
      <c r="G96" s="761"/>
      <c r="H96" s="775">
        <v>0</v>
      </c>
      <c r="I96" s="761">
        <v>1</v>
      </c>
      <c r="J96" s="761">
        <v>57.64</v>
      </c>
      <c r="K96" s="775">
        <v>1</v>
      </c>
      <c r="L96" s="761">
        <v>1</v>
      </c>
      <c r="M96" s="762">
        <v>57.64</v>
      </c>
    </row>
    <row r="97" spans="1:13" ht="14.4" customHeight="1" x14ac:dyDescent="0.3">
      <c r="A97" s="756" t="s">
        <v>1876</v>
      </c>
      <c r="B97" s="757" t="s">
        <v>3084</v>
      </c>
      <c r="C97" s="757" t="s">
        <v>2163</v>
      </c>
      <c r="D97" s="757" t="s">
        <v>2164</v>
      </c>
      <c r="E97" s="757" t="s">
        <v>2165</v>
      </c>
      <c r="F97" s="761"/>
      <c r="G97" s="761"/>
      <c r="H97" s="775">
        <v>0</v>
      </c>
      <c r="I97" s="761">
        <v>1</v>
      </c>
      <c r="J97" s="761">
        <v>32.25</v>
      </c>
      <c r="K97" s="775">
        <v>1</v>
      </c>
      <c r="L97" s="761">
        <v>1</v>
      </c>
      <c r="M97" s="762">
        <v>32.25</v>
      </c>
    </row>
    <row r="98" spans="1:13" ht="14.4" customHeight="1" x14ac:dyDescent="0.3">
      <c r="A98" s="756" t="s">
        <v>1876</v>
      </c>
      <c r="B98" s="757" t="s">
        <v>1537</v>
      </c>
      <c r="C98" s="757" t="s">
        <v>2174</v>
      </c>
      <c r="D98" s="757" t="s">
        <v>2175</v>
      </c>
      <c r="E98" s="757" t="s">
        <v>2176</v>
      </c>
      <c r="F98" s="761">
        <v>1</v>
      </c>
      <c r="G98" s="761">
        <v>43.21</v>
      </c>
      <c r="H98" s="775">
        <v>1</v>
      </c>
      <c r="I98" s="761"/>
      <c r="J98" s="761"/>
      <c r="K98" s="775">
        <v>0</v>
      </c>
      <c r="L98" s="761">
        <v>1</v>
      </c>
      <c r="M98" s="762">
        <v>43.21</v>
      </c>
    </row>
    <row r="99" spans="1:13" ht="14.4" customHeight="1" x14ac:dyDescent="0.3">
      <c r="A99" s="756" t="s">
        <v>1876</v>
      </c>
      <c r="B99" s="757" t="s">
        <v>1537</v>
      </c>
      <c r="C99" s="757" t="s">
        <v>2177</v>
      </c>
      <c r="D99" s="757" t="s">
        <v>2178</v>
      </c>
      <c r="E99" s="757" t="s">
        <v>2179</v>
      </c>
      <c r="F99" s="761"/>
      <c r="G99" s="761"/>
      <c r="H99" s="775">
        <v>0</v>
      </c>
      <c r="I99" s="761">
        <v>1</v>
      </c>
      <c r="J99" s="761">
        <v>73.45</v>
      </c>
      <c r="K99" s="775">
        <v>1</v>
      </c>
      <c r="L99" s="761">
        <v>1</v>
      </c>
      <c r="M99" s="762">
        <v>73.45</v>
      </c>
    </row>
    <row r="100" spans="1:13" ht="14.4" customHeight="1" x14ac:dyDescent="0.3">
      <c r="A100" s="756" t="s">
        <v>1876</v>
      </c>
      <c r="B100" s="757" t="s">
        <v>1537</v>
      </c>
      <c r="C100" s="757" t="s">
        <v>2182</v>
      </c>
      <c r="D100" s="757" t="s">
        <v>2183</v>
      </c>
      <c r="E100" s="757" t="s">
        <v>2184</v>
      </c>
      <c r="F100" s="761">
        <v>1</v>
      </c>
      <c r="G100" s="761">
        <v>86.41</v>
      </c>
      <c r="H100" s="775">
        <v>1</v>
      </c>
      <c r="I100" s="761"/>
      <c r="J100" s="761"/>
      <c r="K100" s="775">
        <v>0</v>
      </c>
      <c r="L100" s="761">
        <v>1</v>
      </c>
      <c r="M100" s="762">
        <v>86.41</v>
      </c>
    </row>
    <row r="101" spans="1:13" ht="14.4" customHeight="1" x14ac:dyDescent="0.3">
      <c r="A101" s="756" t="s">
        <v>1876</v>
      </c>
      <c r="B101" s="757" t="s">
        <v>1537</v>
      </c>
      <c r="C101" s="757" t="s">
        <v>2180</v>
      </c>
      <c r="D101" s="757" t="s">
        <v>2181</v>
      </c>
      <c r="E101" s="757" t="s">
        <v>2176</v>
      </c>
      <c r="F101" s="761">
        <v>1</v>
      </c>
      <c r="G101" s="761">
        <v>43.21</v>
      </c>
      <c r="H101" s="775">
        <v>1</v>
      </c>
      <c r="I101" s="761"/>
      <c r="J101" s="761"/>
      <c r="K101" s="775">
        <v>0</v>
      </c>
      <c r="L101" s="761">
        <v>1</v>
      </c>
      <c r="M101" s="762">
        <v>43.21</v>
      </c>
    </row>
    <row r="102" spans="1:13" ht="14.4" customHeight="1" x14ac:dyDescent="0.3">
      <c r="A102" s="756" t="s">
        <v>1876</v>
      </c>
      <c r="B102" s="757" t="s">
        <v>1542</v>
      </c>
      <c r="C102" s="757" t="s">
        <v>2123</v>
      </c>
      <c r="D102" s="757" t="s">
        <v>2124</v>
      </c>
      <c r="E102" s="757" t="s">
        <v>1547</v>
      </c>
      <c r="F102" s="761">
        <v>1</v>
      </c>
      <c r="G102" s="761">
        <v>46.25</v>
      </c>
      <c r="H102" s="775">
        <v>1</v>
      </c>
      <c r="I102" s="761"/>
      <c r="J102" s="761"/>
      <c r="K102" s="775">
        <v>0</v>
      </c>
      <c r="L102" s="761">
        <v>1</v>
      </c>
      <c r="M102" s="762">
        <v>46.25</v>
      </c>
    </row>
    <row r="103" spans="1:13" ht="14.4" customHeight="1" x14ac:dyDescent="0.3">
      <c r="A103" s="756" t="s">
        <v>1876</v>
      </c>
      <c r="B103" s="757" t="s">
        <v>1542</v>
      </c>
      <c r="C103" s="757" t="s">
        <v>2125</v>
      </c>
      <c r="D103" s="757" t="s">
        <v>2126</v>
      </c>
      <c r="E103" s="757" t="s">
        <v>2127</v>
      </c>
      <c r="F103" s="761">
        <v>1</v>
      </c>
      <c r="G103" s="761">
        <v>0</v>
      </c>
      <c r="H103" s="775"/>
      <c r="I103" s="761"/>
      <c r="J103" s="761"/>
      <c r="K103" s="775"/>
      <c r="L103" s="761">
        <v>1</v>
      </c>
      <c r="M103" s="762">
        <v>0</v>
      </c>
    </row>
    <row r="104" spans="1:13" ht="14.4" customHeight="1" x14ac:dyDescent="0.3">
      <c r="A104" s="756" t="s">
        <v>1876</v>
      </c>
      <c r="B104" s="757" t="s">
        <v>1542</v>
      </c>
      <c r="C104" s="757" t="s">
        <v>2128</v>
      </c>
      <c r="D104" s="757" t="s">
        <v>2129</v>
      </c>
      <c r="E104" s="757" t="s">
        <v>2130</v>
      </c>
      <c r="F104" s="761">
        <v>1</v>
      </c>
      <c r="G104" s="761">
        <v>61.67</v>
      </c>
      <c r="H104" s="775">
        <v>1</v>
      </c>
      <c r="I104" s="761"/>
      <c r="J104" s="761"/>
      <c r="K104" s="775">
        <v>0</v>
      </c>
      <c r="L104" s="761">
        <v>1</v>
      </c>
      <c r="M104" s="762">
        <v>61.67</v>
      </c>
    </row>
    <row r="105" spans="1:13" ht="14.4" customHeight="1" x14ac:dyDescent="0.3">
      <c r="A105" s="756" t="s">
        <v>1876</v>
      </c>
      <c r="B105" s="757" t="s">
        <v>1548</v>
      </c>
      <c r="C105" s="757" t="s">
        <v>2279</v>
      </c>
      <c r="D105" s="757" t="s">
        <v>2280</v>
      </c>
      <c r="E105" s="757" t="s">
        <v>2281</v>
      </c>
      <c r="F105" s="761"/>
      <c r="G105" s="761"/>
      <c r="H105" s="775"/>
      <c r="I105" s="761">
        <v>1</v>
      </c>
      <c r="J105" s="761">
        <v>0</v>
      </c>
      <c r="K105" s="775"/>
      <c r="L105" s="761">
        <v>1</v>
      </c>
      <c r="M105" s="762">
        <v>0</v>
      </c>
    </row>
    <row r="106" spans="1:13" ht="14.4" customHeight="1" x14ac:dyDescent="0.3">
      <c r="A106" s="756" t="s">
        <v>1876</v>
      </c>
      <c r="B106" s="757" t="s">
        <v>1548</v>
      </c>
      <c r="C106" s="757" t="s">
        <v>1934</v>
      </c>
      <c r="D106" s="757" t="s">
        <v>1550</v>
      </c>
      <c r="E106" s="757" t="s">
        <v>1935</v>
      </c>
      <c r="F106" s="761"/>
      <c r="G106" s="761"/>
      <c r="H106" s="775">
        <v>0</v>
      </c>
      <c r="I106" s="761">
        <v>5</v>
      </c>
      <c r="J106" s="761">
        <v>603.04999999999995</v>
      </c>
      <c r="K106" s="775">
        <v>1</v>
      </c>
      <c r="L106" s="761">
        <v>5</v>
      </c>
      <c r="M106" s="762">
        <v>603.04999999999995</v>
      </c>
    </row>
    <row r="107" spans="1:13" ht="14.4" customHeight="1" x14ac:dyDescent="0.3">
      <c r="A107" s="756" t="s">
        <v>1876</v>
      </c>
      <c r="B107" s="757" t="s">
        <v>1548</v>
      </c>
      <c r="C107" s="757" t="s">
        <v>1549</v>
      </c>
      <c r="D107" s="757" t="s">
        <v>1550</v>
      </c>
      <c r="E107" s="757" t="s">
        <v>1551</v>
      </c>
      <c r="F107" s="761"/>
      <c r="G107" s="761"/>
      <c r="H107" s="775">
        <v>0</v>
      </c>
      <c r="I107" s="761">
        <v>5</v>
      </c>
      <c r="J107" s="761">
        <v>923.7</v>
      </c>
      <c r="K107" s="775">
        <v>1</v>
      </c>
      <c r="L107" s="761">
        <v>5</v>
      </c>
      <c r="M107" s="762">
        <v>923.7</v>
      </c>
    </row>
    <row r="108" spans="1:13" ht="14.4" customHeight="1" x14ac:dyDescent="0.3">
      <c r="A108" s="756" t="s">
        <v>1876</v>
      </c>
      <c r="B108" s="757" t="s">
        <v>1552</v>
      </c>
      <c r="C108" s="757" t="s">
        <v>1986</v>
      </c>
      <c r="D108" s="757" t="s">
        <v>774</v>
      </c>
      <c r="E108" s="757" t="s">
        <v>1562</v>
      </c>
      <c r="F108" s="761"/>
      <c r="G108" s="761"/>
      <c r="H108" s="775">
        <v>0</v>
      </c>
      <c r="I108" s="761">
        <v>2</v>
      </c>
      <c r="J108" s="761">
        <v>981.78</v>
      </c>
      <c r="K108" s="775">
        <v>1</v>
      </c>
      <c r="L108" s="761">
        <v>2</v>
      </c>
      <c r="M108" s="762">
        <v>981.78</v>
      </c>
    </row>
    <row r="109" spans="1:13" ht="14.4" customHeight="1" x14ac:dyDescent="0.3">
      <c r="A109" s="756" t="s">
        <v>1876</v>
      </c>
      <c r="B109" s="757" t="s">
        <v>1567</v>
      </c>
      <c r="C109" s="757" t="s">
        <v>1568</v>
      </c>
      <c r="D109" s="757" t="s">
        <v>1569</v>
      </c>
      <c r="E109" s="757" t="s">
        <v>1570</v>
      </c>
      <c r="F109" s="761"/>
      <c r="G109" s="761"/>
      <c r="H109" s="775">
        <v>0</v>
      </c>
      <c r="I109" s="761">
        <v>6</v>
      </c>
      <c r="J109" s="761">
        <v>560.58000000000004</v>
      </c>
      <c r="K109" s="775">
        <v>1</v>
      </c>
      <c r="L109" s="761">
        <v>6</v>
      </c>
      <c r="M109" s="762">
        <v>560.58000000000004</v>
      </c>
    </row>
    <row r="110" spans="1:13" ht="14.4" customHeight="1" x14ac:dyDescent="0.3">
      <c r="A110" s="756" t="s">
        <v>1876</v>
      </c>
      <c r="B110" s="757" t="s">
        <v>1567</v>
      </c>
      <c r="C110" s="757" t="s">
        <v>2138</v>
      </c>
      <c r="D110" s="757" t="s">
        <v>2139</v>
      </c>
      <c r="E110" s="757" t="s">
        <v>2140</v>
      </c>
      <c r="F110" s="761">
        <v>1</v>
      </c>
      <c r="G110" s="761">
        <v>300.33</v>
      </c>
      <c r="H110" s="775">
        <v>1</v>
      </c>
      <c r="I110" s="761"/>
      <c r="J110" s="761"/>
      <c r="K110" s="775">
        <v>0</v>
      </c>
      <c r="L110" s="761">
        <v>1</v>
      </c>
      <c r="M110" s="762">
        <v>300.33</v>
      </c>
    </row>
    <row r="111" spans="1:13" ht="14.4" customHeight="1" x14ac:dyDescent="0.3">
      <c r="A111" s="756" t="s">
        <v>1876</v>
      </c>
      <c r="B111" s="757" t="s">
        <v>1567</v>
      </c>
      <c r="C111" s="757" t="s">
        <v>2141</v>
      </c>
      <c r="D111" s="757" t="s">
        <v>2142</v>
      </c>
      <c r="E111" s="757" t="s">
        <v>2140</v>
      </c>
      <c r="F111" s="761">
        <v>1</v>
      </c>
      <c r="G111" s="761">
        <v>300.33</v>
      </c>
      <c r="H111" s="775">
        <v>1</v>
      </c>
      <c r="I111" s="761"/>
      <c r="J111" s="761"/>
      <c r="K111" s="775">
        <v>0</v>
      </c>
      <c r="L111" s="761">
        <v>1</v>
      </c>
      <c r="M111" s="762">
        <v>300.33</v>
      </c>
    </row>
    <row r="112" spans="1:13" ht="14.4" customHeight="1" x14ac:dyDescent="0.3">
      <c r="A112" s="756" t="s">
        <v>1876</v>
      </c>
      <c r="B112" s="757" t="s">
        <v>1567</v>
      </c>
      <c r="C112" s="757" t="s">
        <v>1571</v>
      </c>
      <c r="D112" s="757" t="s">
        <v>1569</v>
      </c>
      <c r="E112" s="757" t="s">
        <v>1572</v>
      </c>
      <c r="F112" s="761"/>
      <c r="G112" s="761"/>
      <c r="H112" s="775">
        <v>0</v>
      </c>
      <c r="I112" s="761">
        <v>5</v>
      </c>
      <c r="J112" s="761">
        <v>934.35</v>
      </c>
      <c r="K112" s="775">
        <v>1</v>
      </c>
      <c r="L112" s="761">
        <v>5</v>
      </c>
      <c r="M112" s="762">
        <v>934.35</v>
      </c>
    </row>
    <row r="113" spans="1:13" ht="14.4" customHeight="1" x14ac:dyDescent="0.3">
      <c r="A113" s="756" t="s">
        <v>1876</v>
      </c>
      <c r="B113" s="757" t="s">
        <v>1567</v>
      </c>
      <c r="C113" s="757" t="s">
        <v>2143</v>
      </c>
      <c r="D113" s="757" t="s">
        <v>2142</v>
      </c>
      <c r="E113" s="757" t="s">
        <v>2144</v>
      </c>
      <c r="F113" s="761">
        <v>1</v>
      </c>
      <c r="G113" s="761">
        <v>100.11</v>
      </c>
      <c r="H113" s="775">
        <v>1</v>
      </c>
      <c r="I113" s="761"/>
      <c r="J113" s="761"/>
      <c r="K113" s="775">
        <v>0</v>
      </c>
      <c r="L113" s="761">
        <v>1</v>
      </c>
      <c r="M113" s="762">
        <v>100.11</v>
      </c>
    </row>
    <row r="114" spans="1:13" ht="14.4" customHeight="1" x14ac:dyDescent="0.3">
      <c r="A114" s="756" t="s">
        <v>1876</v>
      </c>
      <c r="B114" s="757" t="s">
        <v>1577</v>
      </c>
      <c r="C114" s="757" t="s">
        <v>1580</v>
      </c>
      <c r="D114" s="757" t="s">
        <v>695</v>
      </c>
      <c r="E114" s="757" t="s">
        <v>1581</v>
      </c>
      <c r="F114" s="761"/>
      <c r="G114" s="761"/>
      <c r="H114" s="775">
        <v>0</v>
      </c>
      <c r="I114" s="761">
        <v>8</v>
      </c>
      <c r="J114" s="761">
        <v>576</v>
      </c>
      <c r="K114" s="775">
        <v>1</v>
      </c>
      <c r="L114" s="761">
        <v>8</v>
      </c>
      <c r="M114" s="762">
        <v>576</v>
      </c>
    </row>
    <row r="115" spans="1:13" ht="14.4" customHeight="1" x14ac:dyDescent="0.3">
      <c r="A115" s="756" t="s">
        <v>1876</v>
      </c>
      <c r="B115" s="757" t="s">
        <v>1577</v>
      </c>
      <c r="C115" s="757" t="s">
        <v>2062</v>
      </c>
      <c r="D115" s="757" t="s">
        <v>695</v>
      </c>
      <c r="E115" s="757" t="s">
        <v>2063</v>
      </c>
      <c r="F115" s="761"/>
      <c r="G115" s="761"/>
      <c r="H115" s="775">
        <v>0</v>
      </c>
      <c r="I115" s="761">
        <v>2</v>
      </c>
      <c r="J115" s="761">
        <v>288.02</v>
      </c>
      <c r="K115" s="775">
        <v>1</v>
      </c>
      <c r="L115" s="761">
        <v>2</v>
      </c>
      <c r="M115" s="762">
        <v>288.02</v>
      </c>
    </row>
    <row r="116" spans="1:13" ht="14.4" customHeight="1" x14ac:dyDescent="0.3">
      <c r="A116" s="756" t="s">
        <v>1876</v>
      </c>
      <c r="B116" s="757" t="s">
        <v>1582</v>
      </c>
      <c r="C116" s="757" t="s">
        <v>1583</v>
      </c>
      <c r="D116" s="757" t="s">
        <v>1584</v>
      </c>
      <c r="E116" s="757" t="s">
        <v>1585</v>
      </c>
      <c r="F116" s="761"/>
      <c r="G116" s="761"/>
      <c r="H116" s="775">
        <v>0</v>
      </c>
      <c r="I116" s="761">
        <v>1</v>
      </c>
      <c r="J116" s="761">
        <v>65.540000000000006</v>
      </c>
      <c r="K116" s="775">
        <v>1</v>
      </c>
      <c r="L116" s="761">
        <v>1</v>
      </c>
      <c r="M116" s="762">
        <v>65.540000000000006</v>
      </c>
    </row>
    <row r="117" spans="1:13" ht="14.4" customHeight="1" x14ac:dyDescent="0.3">
      <c r="A117" s="756" t="s">
        <v>1876</v>
      </c>
      <c r="B117" s="757" t="s">
        <v>1586</v>
      </c>
      <c r="C117" s="757" t="s">
        <v>2020</v>
      </c>
      <c r="D117" s="757" t="s">
        <v>958</v>
      </c>
      <c r="E117" s="757" t="s">
        <v>1602</v>
      </c>
      <c r="F117" s="761"/>
      <c r="G117" s="761"/>
      <c r="H117" s="775">
        <v>0</v>
      </c>
      <c r="I117" s="761">
        <v>4</v>
      </c>
      <c r="J117" s="761">
        <v>421.28</v>
      </c>
      <c r="K117" s="775">
        <v>1</v>
      </c>
      <c r="L117" s="761">
        <v>4</v>
      </c>
      <c r="M117" s="762">
        <v>421.28</v>
      </c>
    </row>
    <row r="118" spans="1:13" ht="14.4" customHeight="1" x14ac:dyDescent="0.3">
      <c r="A118" s="756" t="s">
        <v>1876</v>
      </c>
      <c r="B118" s="757" t="s">
        <v>1586</v>
      </c>
      <c r="C118" s="757" t="s">
        <v>2076</v>
      </c>
      <c r="D118" s="757" t="s">
        <v>2077</v>
      </c>
      <c r="E118" s="757" t="s">
        <v>2078</v>
      </c>
      <c r="F118" s="761">
        <v>3</v>
      </c>
      <c r="G118" s="761">
        <v>49.14</v>
      </c>
      <c r="H118" s="775">
        <v>1</v>
      </c>
      <c r="I118" s="761"/>
      <c r="J118" s="761"/>
      <c r="K118" s="775">
        <v>0</v>
      </c>
      <c r="L118" s="761">
        <v>3</v>
      </c>
      <c r="M118" s="762">
        <v>49.14</v>
      </c>
    </row>
    <row r="119" spans="1:13" ht="14.4" customHeight="1" x14ac:dyDescent="0.3">
      <c r="A119" s="756" t="s">
        <v>1876</v>
      </c>
      <c r="B119" s="757" t="s">
        <v>1586</v>
      </c>
      <c r="C119" s="757" t="s">
        <v>2079</v>
      </c>
      <c r="D119" s="757" t="s">
        <v>2077</v>
      </c>
      <c r="E119" s="757" t="s">
        <v>2080</v>
      </c>
      <c r="F119" s="761">
        <v>1</v>
      </c>
      <c r="G119" s="761">
        <v>0</v>
      </c>
      <c r="H119" s="775"/>
      <c r="I119" s="761"/>
      <c r="J119" s="761"/>
      <c r="K119" s="775"/>
      <c r="L119" s="761">
        <v>1</v>
      </c>
      <c r="M119" s="762">
        <v>0</v>
      </c>
    </row>
    <row r="120" spans="1:13" ht="14.4" customHeight="1" x14ac:dyDescent="0.3">
      <c r="A120" s="756" t="s">
        <v>1876</v>
      </c>
      <c r="B120" s="757" t="s">
        <v>1586</v>
      </c>
      <c r="C120" s="757" t="s">
        <v>1587</v>
      </c>
      <c r="D120" s="757" t="s">
        <v>958</v>
      </c>
      <c r="E120" s="757" t="s">
        <v>1588</v>
      </c>
      <c r="F120" s="761"/>
      <c r="G120" s="761"/>
      <c r="H120" s="775">
        <v>0</v>
      </c>
      <c r="I120" s="761">
        <v>7</v>
      </c>
      <c r="J120" s="761">
        <v>245.77000000000004</v>
      </c>
      <c r="K120" s="775">
        <v>1</v>
      </c>
      <c r="L120" s="761">
        <v>7</v>
      </c>
      <c r="M120" s="762">
        <v>245.77000000000004</v>
      </c>
    </row>
    <row r="121" spans="1:13" ht="14.4" customHeight="1" x14ac:dyDescent="0.3">
      <c r="A121" s="756" t="s">
        <v>1876</v>
      </c>
      <c r="B121" s="757" t="s">
        <v>1586</v>
      </c>
      <c r="C121" s="757" t="s">
        <v>1589</v>
      </c>
      <c r="D121" s="757" t="s">
        <v>956</v>
      </c>
      <c r="E121" s="757" t="s">
        <v>1590</v>
      </c>
      <c r="F121" s="761"/>
      <c r="G121" s="761"/>
      <c r="H121" s="775">
        <v>0</v>
      </c>
      <c r="I121" s="761">
        <v>2</v>
      </c>
      <c r="J121" s="761">
        <v>140.46</v>
      </c>
      <c r="K121" s="775">
        <v>1</v>
      </c>
      <c r="L121" s="761">
        <v>2</v>
      </c>
      <c r="M121" s="762">
        <v>140.46</v>
      </c>
    </row>
    <row r="122" spans="1:13" ht="14.4" customHeight="1" x14ac:dyDescent="0.3">
      <c r="A122" s="756" t="s">
        <v>1876</v>
      </c>
      <c r="B122" s="757" t="s">
        <v>1586</v>
      </c>
      <c r="C122" s="757" t="s">
        <v>2081</v>
      </c>
      <c r="D122" s="757" t="s">
        <v>2082</v>
      </c>
      <c r="E122" s="757" t="s">
        <v>1588</v>
      </c>
      <c r="F122" s="761">
        <v>2</v>
      </c>
      <c r="G122" s="761">
        <v>70.22</v>
      </c>
      <c r="H122" s="775">
        <v>1</v>
      </c>
      <c r="I122" s="761"/>
      <c r="J122" s="761"/>
      <c r="K122" s="775">
        <v>0</v>
      </c>
      <c r="L122" s="761">
        <v>2</v>
      </c>
      <c r="M122" s="762">
        <v>70.22</v>
      </c>
    </row>
    <row r="123" spans="1:13" ht="14.4" customHeight="1" x14ac:dyDescent="0.3">
      <c r="A123" s="756" t="s">
        <v>1876</v>
      </c>
      <c r="B123" s="757" t="s">
        <v>1586</v>
      </c>
      <c r="C123" s="757" t="s">
        <v>2083</v>
      </c>
      <c r="D123" s="757" t="s">
        <v>2084</v>
      </c>
      <c r="E123" s="757" t="s">
        <v>1705</v>
      </c>
      <c r="F123" s="761">
        <v>1</v>
      </c>
      <c r="G123" s="761">
        <v>17.559999999999999</v>
      </c>
      <c r="H123" s="775">
        <v>1</v>
      </c>
      <c r="I123" s="761"/>
      <c r="J123" s="761"/>
      <c r="K123" s="775">
        <v>0</v>
      </c>
      <c r="L123" s="761">
        <v>1</v>
      </c>
      <c r="M123" s="762">
        <v>17.559999999999999</v>
      </c>
    </row>
    <row r="124" spans="1:13" ht="14.4" customHeight="1" x14ac:dyDescent="0.3">
      <c r="A124" s="756" t="s">
        <v>1876</v>
      </c>
      <c r="B124" s="757" t="s">
        <v>1586</v>
      </c>
      <c r="C124" s="757" t="s">
        <v>2085</v>
      </c>
      <c r="D124" s="757" t="s">
        <v>2086</v>
      </c>
      <c r="E124" s="757" t="s">
        <v>1705</v>
      </c>
      <c r="F124" s="761">
        <v>1</v>
      </c>
      <c r="G124" s="761">
        <v>17.559999999999999</v>
      </c>
      <c r="H124" s="775">
        <v>1</v>
      </c>
      <c r="I124" s="761"/>
      <c r="J124" s="761"/>
      <c r="K124" s="775">
        <v>0</v>
      </c>
      <c r="L124" s="761">
        <v>1</v>
      </c>
      <c r="M124" s="762">
        <v>17.559999999999999</v>
      </c>
    </row>
    <row r="125" spans="1:13" ht="14.4" customHeight="1" x14ac:dyDescent="0.3">
      <c r="A125" s="756" t="s">
        <v>1876</v>
      </c>
      <c r="B125" s="757" t="s">
        <v>1600</v>
      </c>
      <c r="C125" s="757" t="s">
        <v>1994</v>
      </c>
      <c r="D125" s="757" t="s">
        <v>939</v>
      </c>
      <c r="E125" s="757" t="s">
        <v>1588</v>
      </c>
      <c r="F125" s="761"/>
      <c r="G125" s="761"/>
      <c r="H125" s="775">
        <v>0</v>
      </c>
      <c r="I125" s="761">
        <v>7</v>
      </c>
      <c r="J125" s="761">
        <v>337.89</v>
      </c>
      <c r="K125" s="775">
        <v>1</v>
      </c>
      <c r="L125" s="761">
        <v>7</v>
      </c>
      <c r="M125" s="762">
        <v>337.89</v>
      </c>
    </row>
    <row r="126" spans="1:13" ht="14.4" customHeight="1" x14ac:dyDescent="0.3">
      <c r="A126" s="756" t="s">
        <v>1876</v>
      </c>
      <c r="B126" s="757" t="s">
        <v>1600</v>
      </c>
      <c r="C126" s="757" t="s">
        <v>1601</v>
      </c>
      <c r="D126" s="757" t="s">
        <v>939</v>
      </c>
      <c r="E126" s="757" t="s">
        <v>1602</v>
      </c>
      <c r="F126" s="761"/>
      <c r="G126" s="761"/>
      <c r="H126" s="775">
        <v>0</v>
      </c>
      <c r="I126" s="761">
        <v>1</v>
      </c>
      <c r="J126" s="761">
        <v>144.81</v>
      </c>
      <c r="K126" s="775">
        <v>1</v>
      </c>
      <c r="L126" s="761">
        <v>1</v>
      </c>
      <c r="M126" s="762">
        <v>144.81</v>
      </c>
    </row>
    <row r="127" spans="1:13" ht="14.4" customHeight="1" x14ac:dyDescent="0.3">
      <c r="A127" s="756" t="s">
        <v>1876</v>
      </c>
      <c r="B127" s="757" t="s">
        <v>1600</v>
      </c>
      <c r="C127" s="757" t="s">
        <v>1995</v>
      </c>
      <c r="D127" s="757" t="s">
        <v>1996</v>
      </c>
      <c r="E127" s="757" t="s">
        <v>1590</v>
      </c>
      <c r="F127" s="761"/>
      <c r="G127" s="761"/>
      <c r="H127" s="775">
        <v>0</v>
      </c>
      <c r="I127" s="761">
        <v>1</v>
      </c>
      <c r="J127" s="761">
        <v>96.53</v>
      </c>
      <c r="K127" s="775">
        <v>1</v>
      </c>
      <c r="L127" s="761">
        <v>1</v>
      </c>
      <c r="M127" s="762">
        <v>96.53</v>
      </c>
    </row>
    <row r="128" spans="1:13" ht="14.4" customHeight="1" x14ac:dyDescent="0.3">
      <c r="A128" s="756" t="s">
        <v>1876</v>
      </c>
      <c r="B128" s="757" t="s">
        <v>1603</v>
      </c>
      <c r="C128" s="757" t="s">
        <v>2231</v>
      </c>
      <c r="D128" s="757" t="s">
        <v>1605</v>
      </c>
      <c r="E128" s="757" t="s">
        <v>2232</v>
      </c>
      <c r="F128" s="761">
        <v>1</v>
      </c>
      <c r="G128" s="761">
        <v>321.79000000000002</v>
      </c>
      <c r="H128" s="775">
        <v>1</v>
      </c>
      <c r="I128" s="761"/>
      <c r="J128" s="761"/>
      <c r="K128" s="775">
        <v>0</v>
      </c>
      <c r="L128" s="761">
        <v>1</v>
      </c>
      <c r="M128" s="762">
        <v>321.79000000000002</v>
      </c>
    </row>
    <row r="129" spans="1:13" ht="14.4" customHeight="1" x14ac:dyDescent="0.3">
      <c r="A129" s="756" t="s">
        <v>1876</v>
      </c>
      <c r="B129" s="757" t="s">
        <v>1603</v>
      </c>
      <c r="C129" s="757" t="s">
        <v>1606</v>
      </c>
      <c r="D129" s="757" t="s">
        <v>1605</v>
      </c>
      <c r="E129" s="757" t="s">
        <v>1607</v>
      </c>
      <c r="F129" s="761"/>
      <c r="G129" s="761"/>
      <c r="H129" s="775">
        <v>0</v>
      </c>
      <c r="I129" s="761">
        <v>2</v>
      </c>
      <c r="J129" s="761">
        <v>20.82</v>
      </c>
      <c r="K129" s="775">
        <v>1</v>
      </c>
      <c r="L129" s="761">
        <v>2</v>
      </c>
      <c r="M129" s="762">
        <v>20.82</v>
      </c>
    </row>
    <row r="130" spans="1:13" ht="14.4" customHeight="1" x14ac:dyDescent="0.3">
      <c r="A130" s="756" t="s">
        <v>1876</v>
      </c>
      <c r="B130" s="757" t="s">
        <v>1603</v>
      </c>
      <c r="C130" s="757" t="s">
        <v>1918</v>
      </c>
      <c r="D130" s="757" t="s">
        <v>1605</v>
      </c>
      <c r="E130" s="757" t="s">
        <v>1919</v>
      </c>
      <c r="F130" s="761"/>
      <c r="G130" s="761"/>
      <c r="H130" s="775"/>
      <c r="I130" s="761">
        <v>1</v>
      </c>
      <c r="J130" s="761">
        <v>0</v>
      </c>
      <c r="K130" s="775"/>
      <c r="L130" s="761">
        <v>1</v>
      </c>
      <c r="M130" s="762">
        <v>0</v>
      </c>
    </row>
    <row r="131" spans="1:13" ht="14.4" customHeight="1" x14ac:dyDescent="0.3">
      <c r="A131" s="756" t="s">
        <v>1876</v>
      </c>
      <c r="B131" s="757" t="s">
        <v>1603</v>
      </c>
      <c r="C131" s="757" t="s">
        <v>1608</v>
      </c>
      <c r="D131" s="757" t="s">
        <v>1605</v>
      </c>
      <c r="E131" s="757" t="s">
        <v>1609</v>
      </c>
      <c r="F131" s="761"/>
      <c r="G131" s="761"/>
      <c r="H131" s="775">
        <v>0</v>
      </c>
      <c r="I131" s="761">
        <v>1</v>
      </c>
      <c r="J131" s="761">
        <v>16.09</v>
      </c>
      <c r="K131" s="775">
        <v>1</v>
      </c>
      <c r="L131" s="761">
        <v>1</v>
      </c>
      <c r="M131" s="762">
        <v>16.09</v>
      </c>
    </row>
    <row r="132" spans="1:13" ht="14.4" customHeight="1" x14ac:dyDescent="0.3">
      <c r="A132" s="756" t="s">
        <v>1876</v>
      </c>
      <c r="B132" s="757" t="s">
        <v>1603</v>
      </c>
      <c r="C132" s="757" t="s">
        <v>1610</v>
      </c>
      <c r="D132" s="757" t="s">
        <v>1605</v>
      </c>
      <c r="E132" s="757" t="s">
        <v>1611</v>
      </c>
      <c r="F132" s="761"/>
      <c r="G132" s="761"/>
      <c r="H132" s="775">
        <v>0</v>
      </c>
      <c r="I132" s="761">
        <v>5</v>
      </c>
      <c r="J132" s="761">
        <v>241.35000000000002</v>
      </c>
      <c r="K132" s="775">
        <v>1</v>
      </c>
      <c r="L132" s="761">
        <v>5</v>
      </c>
      <c r="M132" s="762">
        <v>241.35000000000002</v>
      </c>
    </row>
    <row r="133" spans="1:13" ht="14.4" customHeight="1" x14ac:dyDescent="0.3">
      <c r="A133" s="756" t="s">
        <v>1876</v>
      </c>
      <c r="B133" s="757" t="s">
        <v>1603</v>
      </c>
      <c r="C133" s="757" t="s">
        <v>2233</v>
      </c>
      <c r="D133" s="757" t="s">
        <v>2234</v>
      </c>
      <c r="E133" s="757" t="s">
        <v>2235</v>
      </c>
      <c r="F133" s="761">
        <v>1</v>
      </c>
      <c r="G133" s="761">
        <v>48.27</v>
      </c>
      <c r="H133" s="775">
        <v>1</v>
      </c>
      <c r="I133" s="761"/>
      <c r="J133" s="761"/>
      <c r="K133" s="775">
        <v>0</v>
      </c>
      <c r="L133" s="761">
        <v>1</v>
      </c>
      <c r="M133" s="762">
        <v>48.27</v>
      </c>
    </row>
    <row r="134" spans="1:13" ht="14.4" customHeight="1" x14ac:dyDescent="0.3">
      <c r="A134" s="756" t="s">
        <v>1876</v>
      </c>
      <c r="B134" s="757" t="s">
        <v>1612</v>
      </c>
      <c r="C134" s="757" t="s">
        <v>1997</v>
      </c>
      <c r="D134" s="757" t="s">
        <v>1614</v>
      </c>
      <c r="E134" s="757" t="s">
        <v>1998</v>
      </c>
      <c r="F134" s="761"/>
      <c r="G134" s="761"/>
      <c r="H134" s="775">
        <v>0</v>
      </c>
      <c r="I134" s="761">
        <v>1</v>
      </c>
      <c r="J134" s="761">
        <v>72.88</v>
      </c>
      <c r="K134" s="775">
        <v>1</v>
      </c>
      <c r="L134" s="761">
        <v>1</v>
      </c>
      <c r="M134" s="762">
        <v>72.88</v>
      </c>
    </row>
    <row r="135" spans="1:13" ht="14.4" customHeight="1" x14ac:dyDescent="0.3">
      <c r="A135" s="756" t="s">
        <v>1876</v>
      </c>
      <c r="B135" s="757" t="s">
        <v>1612</v>
      </c>
      <c r="C135" s="757" t="s">
        <v>2218</v>
      </c>
      <c r="D135" s="757" t="s">
        <v>2219</v>
      </c>
      <c r="E135" s="757" t="s">
        <v>2220</v>
      </c>
      <c r="F135" s="761"/>
      <c r="G135" s="761"/>
      <c r="H135" s="775">
        <v>0</v>
      </c>
      <c r="I135" s="761">
        <v>1</v>
      </c>
      <c r="J135" s="761">
        <v>87.41</v>
      </c>
      <c r="K135" s="775">
        <v>1</v>
      </c>
      <c r="L135" s="761">
        <v>1</v>
      </c>
      <c r="M135" s="762">
        <v>87.41</v>
      </c>
    </row>
    <row r="136" spans="1:13" ht="14.4" customHeight="1" x14ac:dyDescent="0.3">
      <c r="A136" s="756" t="s">
        <v>1876</v>
      </c>
      <c r="B136" s="757" t="s">
        <v>1612</v>
      </c>
      <c r="C136" s="757" t="s">
        <v>1915</v>
      </c>
      <c r="D136" s="757" t="s">
        <v>1614</v>
      </c>
      <c r="E136" s="757" t="s">
        <v>1916</v>
      </c>
      <c r="F136" s="761"/>
      <c r="G136" s="761"/>
      <c r="H136" s="775">
        <v>0</v>
      </c>
      <c r="I136" s="761">
        <v>1</v>
      </c>
      <c r="J136" s="761">
        <v>145.72999999999999</v>
      </c>
      <c r="K136" s="775">
        <v>1</v>
      </c>
      <c r="L136" s="761">
        <v>1</v>
      </c>
      <c r="M136" s="762">
        <v>145.72999999999999</v>
      </c>
    </row>
    <row r="137" spans="1:13" ht="14.4" customHeight="1" x14ac:dyDescent="0.3">
      <c r="A137" s="756" t="s">
        <v>1876</v>
      </c>
      <c r="B137" s="757" t="s">
        <v>1612</v>
      </c>
      <c r="C137" s="757" t="s">
        <v>2646</v>
      </c>
      <c r="D137" s="757" t="s">
        <v>1614</v>
      </c>
      <c r="E137" s="757" t="s">
        <v>2647</v>
      </c>
      <c r="F137" s="761"/>
      <c r="G137" s="761"/>
      <c r="H137" s="775">
        <v>0</v>
      </c>
      <c r="I137" s="761">
        <v>2</v>
      </c>
      <c r="J137" s="761">
        <v>874.46</v>
      </c>
      <c r="K137" s="775">
        <v>1</v>
      </c>
      <c r="L137" s="761">
        <v>2</v>
      </c>
      <c r="M137" s="762">
        <v>874.46</v>
      </c>
    </row>
    <row r="138" spans="1:13" ht="14.4" customHeight="1" x14ac:dyDescent="0.3">
      <c r="A138" s="756" t="s">
        <v>1876</v>
      </c>
      <c r="B138" s="757" t="s">
        <v>1616</v>
      </c>
      <c r="C138" s="757" t="s">
        <v>1617</v>
      </c>
      <c r="D138" s="757" t="s">
        <v>1618</v>
      </c>
      <c r="E138" s="757" t="s">
        <v>1619</v>
      </c>
      <c r="F138" s="761"/>
      <c r="G138" s="761"/>
      <c r="H138" s="775">
        <v>0</v>
      </c>
      <c r="I138" s="761">
        <v>2</v>
      </c>
      <c r="J138" s="761">
        <v>234.92</v>
      </c>
      <c r="K138" s="775">
        <v>1</v>
      </c>
      <c r="L138" s="761">
        <v>2</v>
      </c>
      <c r="M138" s="762">
        <v>234.92</v>
      </c>
    </row>
    <row r="139" spans="1:13" ht="14.4" customHeight="1" x14ac:dyDescent="0.3">
      <c r="A139" s="756" t="s">
        <v>1876</v>
      </c>
      <c r="B139" s="757" t="s">
        <v>1616</v>
      </c>
      <c r="C139" s="757" t="s">
        <v>2216</v>
      </c>
      <c r="D139" s="757" t="s">
        <v>1618</v>
      </c>
      <c r="E139" s="757" t="s">
        <v>2217</v>
      </c>
      <c r="F139" s="761"/>
      <c r="G139" s="761"/>
      <c r="H139" s="775">
        <v>0</v>
      </c>
      <c r="I139" s="761">
        <v>1</v>
      </c>
      <c r="J139" s="761">
        <v>181.94</v>
      </c>
      <c r="K139" s="775">
        <v>1</v>
      </c>
      <c r="L139" s="761">
        <v>1</v>
      </c>
      <c r="M139" s="762">
        <v>181.94</v>
      </c>
    </row>
    <row r="140" spans="1:13" ht="14.4" customHeight="1" x14ac:dyDescent="0.3">
      <c r="A140" s="756" t="s">
        <v>1876</v>
      </c>
      <c r="B140" s="757" t="s">
        <v>1620</v>
      </c>
      <c r="C140" s="757" t="s">
        <v>2264</v>
      </c>
      <c r="D140" s="757" t="s">
        <v>2265</v>
      </c>
      <c r="E140" s="757" t="s">
        <v>2266</v>
      </c>
      <c r="F140" s="761">
        <v>1</v>
      </c>
      <c r="G140" s="761">
        <v>87.23</v>
      </c>
      <c r="H140" s="775">
        <v>1</v>
      </c>
      <c r="I140" s="761"/>
      <c r="J140" s="761"/>
      <c r="K140" s="775">
        <v>0</v>
      </c>
      <c r="L140" s="761">
        <v>1</v>
      </c>
      <c r="M140" s="762">
        <v>87.23</v>
      </c>
    </row>
    <row r="141" spans="1:13" ht="14.4" customHeight="1" x14ac:dyDescent="0.3">
      <c r="A141" s="756" t="s">
        <v>1876</v>
      </c>
      <c r="B141" s="757" t="s">
        <v>1620</v>
      </c>
      <c r="C141" s="757" t="s">
        <v>2267</v>
      </c>
      <c r="D141" s="757" t="s">
        <v>2268</v>
      </c>
      <c r="E141" s="757" t="s">
        <v>2266</v>
      </c>
      <c r="F141" s="761">
        <v>1</v>
      </c>
      <c r="G141" s="761">
        <v>87.23</v>
      </c>
      <c r="H141" s="775">
        <v>1</v>
      </c>
      <c r="I141" s="761"/>
      <c r="J141" s="761"/>
      <c r="K141" s="775">
        <v>0</v>
      </c>
      <c r="L141" s="761">
        <v>1</v>
      </c>
      <c r="M141" s="762">
        <v>87.23</v>
      </c>
    </row>
    <row r="142" spans="1:13" ht="14.4" customHeight="1" x14ac:dyDescent="0.3">
      <c r="A142" s="756" t="s">
        <v>1876</v>
      </c>
      <c r="B142" s="757" t="s">
        <v>1626</v>
      </c>
      <c r="C142" s="757" t="s">
        <v>2172</v>
      </c>
      <c r="D142" s="757" t="s">
        <v>2173</v>
      </c>
      <c r="E142" s="757" t="s">
        <v>1628</v>
      </c>
      <c r="F142" s="761">
        <v>1</v>
      </c>
      <c r="G142" s="761">
        <v>0</v>
      </c>
      <c r="H142" s="775"/>
      <c r="I142" s="761"/>
      <c r="J142" s="761"/>
      <c r="K142" s="775"/>
      <c r="L142" s="761">
        <v>1</v>
      </c>
      <c r="M142" s="762">
        <v>0</v>
      </c>
    </row>
    <row r="143" spans="1:13" ht="14.4" customHeight="1" x14ac:dyDescent="0.3">
      <c r="A143" s="756" t="s">
        <v>1876</v>
      </c>
      <c r="B143" s="757" t="s">
        <v>1629</v>
      </c>
      <c r="C143" s="757" t="s">
        <v>1630</v>
      </c>
      <c r="D143" s="757" t="s">
        <v>1631</v>
      </c>
      <c r="E143" s="757" t="s">
        <v>1632</v>
      </c>
      <c r="F143" s="761"/>
      <c r="G143" s="761"/>
      <c r="H143" s="775">
        <v>0</v>
      </c>
      <c r="I143" s="761">
        <v>9</v>
      </c>
      <c r="J143" s="761">
        <v>2449.6499999999996</v>
      </c>
      <c r="K143" s="775">
        <v>1</v>
      </c>
      <c r="L143" s="761">
        <v>9</v>
      </c>
      <c r="M143" s="762">
        <v>2449.6499999999996</v>
      </c>
    </row>
    <row r="144" spans="1:13" ht="14.4" customHeight="1" x14ac:dyDescent="0.3">
      <c r="A144" s="756" t="s">
        <v>1876</v>
      </c>
      <c r="B144" s="757" t="s">
        <v>1629</v>
      </c>
      <c r="C144" s="757" t="s">
        <v>2066</v>
      </c>
      <c r="D144" s="757" t="s">
        <v>2067</v>
      </c>
      <c r="E144" s="757" t="s">
        <v>2068</v>
      </c>
      <c r="F144" s="761"/>
      <c r="G144" s="761"/>
      <c r="H144" s="775">
        <v>0</v>
      </c>
      <c r="I144" s="761">
        <v>1</v>
      </c>
      <c r="J144" s="761">
        <v>117.73</v>
      </c>
      <c r="K144" s="775">
        <v>1</v>
      </c>
      <c r="L144" s="761">
        <v>1</v>
      </c>
      <c r="M144" s="762">
        <v>117.73</v>
      </c>
    </row>
    <row r="145" spans="1:13" ht="14.4" customHeight="1" x14ac:dyDescent="0.3">
      <c r="A145" s="756" t="s">
        <v>1876</v>
      </c>
      <c r="B145" s="757" t="s">
        <v>1629</v>
      </c>
      <c r="C145" s="757" t="s">
        <v>2069</v>
      </c>
      <c r="D145" s="757" t="s">
        <v>2070</v>
      </c>
      <c r="E145" s="757" t="s">
        <v>1635</v>
      </c>
      <c r="F145" s="761">
        <v>1</v>
      </c>
      <c r="G145" s="761">
        <v>117.73</v>
      </c>
      <c r="H145" s="775">
        <v>1</v>
      </c>
      <c r="I145" s="761"/>
      <c r="J145" s="761"/>
      <c r="K145" s="775">
        <v>0</v>
      </c>
      <c r="L145" s="761">
        <v>1</v>
      </c>
      <c r="M145" s="762">
        <v>117.73</v>
      </c>
    </row>
    <row r="146" spans="1:13" ht="14.4" customHeight="1" x14ac:dyDescent="0.3">
      <c r="A146" s="756" t="s">
        <v>1876</v>
      </c>
      <c r="B146" s="757" t="s">
        <v>1629</v>
      </c>
      <c r="C146" s="757" t="s">
        <v>1633</v>
      </c>
      <c r="D146" s="757" t="s">
        <v>1631</v>
      </c>
      <c r="E146" s="757" t="s">
        <v>1590</v>
      </c>
      <c r="F146" s="761"/>
      <c r="G146" s="761"/>
      <c r="H146" s="775">
        <v>0</v>
      </c>
      <c r="I146" s="761">
        <v>1</v>
      </c>
      <c r="J146" s="761">
        <v>58.86</v>
      </c>
      <c r="K146" s="775">
        <v>1</v>
      </c>
      <c r="L146" s="761">
        <v>1</v>
      </c>
      <c r="M146" s="762">
        <v>58.86</v>
      </c>
    </row>
    <row r="147" spans="1:13" ht="14.4" customHeight="1" x14ac:dyDescent="0.3">
      <c r="A147" s="756" t="s">
        <v>1876</v>
      </c>
      <c r="B147" s="757" t="s">
        <v>1629</v>
      </c>
      <c r="C147" s="757" t="s">
        <v>1634</v>
      </c>
      <c r="D147" s="757" t="s">
        <v>1631</v>
      </c>
      <c r="E147" s="757" t="s">
        <v>1635</v>
      </c>
      <c r="F147" s="761"/>
      <c r="G147" s="761"/>
      <c r="H147" s="775">
        <v>0</v>
      </c>
      <c r="I147" s="761">
        <v>1</v>
      </c>
      <c r="J147" s="761">
        <v>117.73</v>
      </c>
      <c r="K147" s="775">
        <v>1</v>
      </c>
      <c r="L147" s="761">
        <v>1</v>
      </c>
      <c r="M147" s="762">
        <v>117.73</v>
      </c>
    </row>
    <row r="148" spans="1:13" ht="14.4" customHeight="1" x14ac:dyDescent="0.3">
      <c r="A148" s="756" t="s">
        <v>1876</v>
      </c>
      <c r="B148" s="757" t="s">
        <v>1629</v>
      </c>
      <c r="C148" s="757" t="s">
        <v>1638</v>
      </c>
      <c r="D148" s="757" t="s">
        <v>1631</v>
      </c>
      <c r="E148" s="757" t="s">
        <v>1639</v>
      </c>
      <c r="F148" s="761"/>
      <c r="G148" s="761"/>
      <c r="H148" s="775">
        <v>0</v>
      </c>
      <c r="I148" s="761">
        <v>16</v>
      </c>
      <c r="J148" s="761">
        <v>2822.5199999999995</v>
      </c>
      <c r="K148" s="775">
        <v>1</v>
      </c>
      <c r="L148" s="761">
        <v>16</v>
      </c>
      <c r="M148" s="762">
        <v>2822.5199999999995</v>
      </c>
    </row>
    <row r="149" spans="1:13" ht="14.4" customHeight="1" x14ac:dyDescent="0.3">
      <c r="A149" s="756" t="s">
        <v>1876</v>
      </c>
      <c r="B149" s="757" t="s">
        <v>1629</v>
      </c>
      <c r="C149" s="757" t="s">
        <v>2071</v>
      </c>
      <c r="D149" s="757" t="s">
        <v>2072</v>
      </c>
      <c r="E149" s="757" t="s">
        <v>1632</v>
      </c>
      <c r="F149" s="761"/>
      <c r="G149" s="761"/>
      <c r="H149" s="775">
        <v>0</v>
      </c>
      <c r="I149" s="761">
        <v>2</v>
      </c>
      <c r="J149" s="761">
        <v>519.49</v>
      </c>
      <c r="K149" s="775">
        <v>1</v>
      </c>
      <c r="L149" s="761">
        <v>2</v>
      </c>
      <c r="M149" s="762">
        <v>519.49</v>
      </c>
    </row>
    <row r="150" spans="1:13" ht="14.4" customHeight="1" x14ac:dyDescent="0.3">
      <c r="A150" s="756" t="s">
        <v>1876</v>
      </c>
      <c r="B150" s="757" t="s">
        <v>1629</v>
      </c>
      <c r="C150" s="757" t="s">
        <v>2073</v>
      </c>
      <c r="D150" s="757" t="s">
        <v>2074</v>
      </c>
      <c r="E150" s="757" t="s">
        <v>1632</v>
      </c>
      <c r="F150" s="761">
        <v>1</v>
      </c>
      <c r="G150" s="761">
        <v>220.53</v>
      </c>
      <c r="H150" s="775">
        <v>1</v>
      </c>
      <c r="I150" s="761"/>
      <c r="J150" s="761"/>
      <c r="K150" s="775">
        <v>0</v>
      </c>
      <c r="L150" s="761">
        <v>1</v>
      </c>
      <c r="M150" s="762">
        <v>220.53</v>
      </c>
    </row>
    <row r="151" spans="1:13" ht="14.4" customHeight="1" x14ac:dyDescent="0.3">
      <c r="A151" s="756" t="s">
        <v>1876</v>
      </c>
      <c r="B151" s="757" t="s">
        <v>3085</v>
      </c>
      <c r="C151" s="757" t="s">
        <v>2237</v>
      </c>
      <c r="D151" s="757" t="s">
        <v>2238</v>
      </c>
      <c r="E151" s="757" t="s">
        <v>1590</v>
      </c>
      <c r="F151" s="761"/>
      <c r="G151" s="761"/>
      <c r="H151" s="775">
        <v>0</v>
      </c>
      <c r="I151" s="761">
        <v>1</v>
      </c>
      <c r="J151" s="761">
        <v>93.18</v>
      </c>
      <c r="K151" s="775">
        <v>1</v>
      </c>
      <c r="L151" s="761">
        <v>1</v>
      </c>
      <c r="M151" s="762">
        <v>93.18</v>
      </c>
    </row>
    <row r="152" spans="1:13" ht="14.4" customHeight="1" x14ac:dyDescent="0.3">
      <c r="A152" s="756" t="s">
        <v>1876</v>
      </c>
      <c r="B152" s="757" t="s">
        <v>3085</v>
      </c>
      <c r="C152" s="757" t="s">
        <v>2239</v>
      </c>
      <c r="D152" s="757" t="s">
        <v>2238</v>
      </c>
      <c r="E152" s="757" t="s">
        <v>2240</v>
      </c>
      <c r="F152" s="761"/>
      <c r="G152" s="761"/>
      <c r="H152" s="775">
        <v>0</v>
      </c>
      <c r="I152" s="761">
        <v>1</v>
      </c>
      <c r="J152" s="761">
        <v>543.36</v>
      </c>
      <c r="K152" s="775">
        <v>1</v>
      </c>
      <c r="L152" s="761">
        <v>1</v>
      </c>
      <c r="M152" s="762">
        <v>543.36</v>
      </c>
    </row>
    <row r="153" spans="1:13" ht="14.4" customHeight="1" x14ac:dyDescent="0.3">
      <c r="A153" s="756" t="s">
        <v>1876</v>
      </c>
      <c r="B153" s="757" t="s">
        <v>3085</v>
      </c>
      <c r="C153" s="757" t="s">
        <v>2241</v>
      </c>
      <c r="D153" s="757" t="s">
        <v>2242</v>
      </c>
      <c r="E153" s="757" t="s">
        <v>1590</v>
      </c>
      <c r="F153" s="761">
        <v>1</v>
      </c>
      <c r="G153" s="761">
        <v>117.73</v>
      </c>
      <c r="H153" s="775">
        <v>1</v>
      </c>
      <c r="I153" s="761"/>
      <c r="J153" s="761"/>
      <c r="K153" s="775">
        <v>0</v>
      </c>
      <c r="L153" s="761">
        <v>1</v>
      </c>
      <c r="M153" s="762">
        <v>117.73</v>
      </c>
    </row>
    <row r="154" spans="1:13" ht="14.4" customHeight="1" x14ac:dyDescent="0.3">
      <c r="A154" s="756" t="s">
        <v>1876</v>
      </c>
      <c r="B154" s="757" t="s">
        <v>1642</v>
      </c>
      <c r="C154" s="757" t="s">
        <v>2254</v>
      </c>
      <c r="D154" s="757" t="s">
        <v>2255</v>
      </c>
      <c r="E154" s="757" t="s">
        <v>2256</v>
      </c>
      <c r="F154" s="761">
        <v>1</v>
      </c>
      <c r="G154" s="761">
        <v>131.54</v>
      </c>
      <c r="H154" s="775">
        <v>1</v>
      </c>
      <c r="I154" s="761"/>
      <c r="J154" s="761"/>
      <c r="K154" s="775">
        <v>0</v>
      </c>
      <c r="L154" s="761">
        <v>1</v>
      </c>
      <c r="M154" s="762">
        <v>131.54</v>
      </c>
    </row>
    <row r="155" spans="1:13" ht="14.4" customHeight="1" x14ac:dyDescent="0.3">
      <c r="A155" s="756" t="s">
        <v>1876</v>
      </c>
      <c r="B155" s="757" t="s">
        <v>1642</v>
      </c>
      <c r="C155" s="757" t="s">
        <v>2257</v>
      </c>
      <c r="D155" s="757" t="s">
        <v>2258</v>
      </c>
      <c r="E155" s="757" t="s">
        <v>2259</v>
      </c>
      <c r="F155" s="761">
        <v>1</v>
      </c>
      <c r="G155" s="761">
        <v>438.49</v>
      </c>
      <c r="H155" s="775">
        <v>1</v>
      </c>
      <c r="I155" s="761"/>
      <c r="J155" s="761"/>
      <c r="K155" s="775">
        <v>0</v>
      </c>
      <c r="L155" s="761">
        <v>1</v>
      </c>
      <c r="M155" s="762">
        <v>438.49</v>
      </c>
    </row>
    <row r="156" spans="1:13" ht="14.4" customHeight="1" x14ac:dyDescent="0.3">
      <c r="A156" s="756" t="s">
        <v>1876</v>
      </c>
      <c r="B156" s="757" t="s">
        <v>1655</v>
      </c>
      <c r="C156" s="757" t="s">
        <v>1794</v>
      </c>
      <c r="D156" s="757" t="s">
        <v>1268</v>
      </c>
      <c r="E156" s="757" t="s">
        <v>1795</v>
      </c>
      <c r="F156" s="761"/>
      <c r="G156" s="761"/>
      <c r="H156" s="775">
        <v>0</v>
      </c>
      <c r="I156" s="761">
        <v>1</v>
      </c>
      <c r="J156" s="761">
        <v>79.03</v>
      </c>
      <c r="K156" s="775">
        <v>1</v>
      </c>
      <c r="L156" s="761">
        <v>1</v>
      </c>
      <c r="M156" s="762">
        <v>79.03</v>
      </c>
    </row>
    <row r="157" spans="1:13" ht="14.4" customHeight="1" x14ac:dyDescent="0.3">
      <c r="A157" s="756" t="s">
        <v>1876</v>
      </c>
      <c r="B157" s="757" t="s">
        <v>1655</v>
      </c>
      <c r="C157" s="757" t="s">
        <v>1656</v>
      </c>
      <c r="D157" s="757" t="s">
        <v>1657</v>
      </c>
      <c r="E157" s="757" t="s">
        <v>1658</v>
      </c>
      <c r="F157" s="761"/>
      <c r="G157" s="761"/>
      <c r="H157" s="775">
        <v>0</v>
      </c>
      <c r="I157" s="761">
        <v>1</v>
      </c>
      <c r="J157" s="761">
        <v>46.07</v>
      </c>
      <c r="K157" s="775">
        <v>1</v>
      </c>
      <c r="L157" s="761">
        <v>1</v>
      </c>
      <c r="M157" s="762">
        <v>46.07</v>
      </c>
    </row>
    <row r="158" spans="1:13" ht="14.4" customHeight="1" x14ac:dyDescent="0.3">
      <c r="A158" s="756" t="s">
        <v>1876</v>
      </c>
      <c r="B158" s="757" t="s">
        <v>1655</v>
      </c>
      <c r="C158" s="757" t="s">
        <v>1792</v>
      </c>
      <c r="D158" s="757" t="s">
        <v>1270</v>
      </c>
      <c r="E158" s="757" t="s">
        <v>1793</v>
      </c>
      <c r="F158" s="761"/>
      <c r="G158" s="761"/>
      <c r="H158" s="775">
        <v>0</v>
      </c>
      <c r="I158" s="761">
        <v>1</v>
      </c>
      <c r="J158" s="761">
        <v>46.07</v>
      </c>
      <c r="K158" s="775">
        <v>1</v>
      </c>
      <c r="L158" s="761">
        <v>1</v>
      </c>
      <c r="M158" s="762">
        <v>46.07</v>
      </c>
    </row>
    <row r="159" spans="1:13" ht="14.4" customHeight="1" x14ac:dyDescent="0.3">
      <c r="A159" s="756" t="s">
        <v>1876</v>
      </c>
      <c r="B159" s="757" t="s">
        <v>1706</v>
      </c>
      <c r="C159" s="757" t="s">
        <v>1944</v>
      </c>
      <c r="D159" s="757" t="s">
        <v>1945</v>
      </c>
      <c r="E159" s="757" t="s">
        <v>1946</v>
      </c>
      <c r="F159" s="761">
        <v>2</v>
      </c>
      <c r="G159" s="761">
        <v>145.1</v>
      </c>
      <c r="H159" s="775">
        <v>1</v>
      </c>
      <c r="I159" s="761"/>
      <c r="J159" s="761"/>
      <c r="K159" s="775">
        <v>0</v>
      </c>
      <c r="L159" s="761">
        <v>2</v>
      </c>
      <c r="M159" s="762">
        <v>145.1</v>
      </c>
    </row>
    <row r="160" spans="1:13" ht="14.4" customHeight="1" x14ac:dyDescent="0.3">
      <c r="A160" s="756" t="s">
        <v>1876</v>
      </c>
      <c r="B160" s="757" t="s">
        <v>3086</v>
      </c>
      <c r="C160" s="757" t="s">
        <v>2119</v>
      </c>
      <c r="D160" s="757" t="s">
        <v>2120</v>
      </c>
      <c r="E160" s="757" t="s">
        <v>2121</v>
      </c>
      <c r="F160" s="761">
        <v>1</v>
      </c>
      <c r="G160" s="761">
        <v>424.24</v>
      </c>
      <c r="H160" s="775">
        <v>1</v>
      </c>
      <c r="I160" s="761"/>
      <c r="J160" s="761"/>
      <c r="K160" s="775">
        <v>0</v>
      </c>
      <c r="L160" s="761">
        <v>1</v>
      </c>
      <c r="M160" s="762">
        <v>424.24</v>
      </c>
    </row>
    <row r="161" spans="1:13" ht="14.4" customHeight="1" x14ac:dyDescent="0.3">
      <c r="A161" s="756" t="s">
        <v>1876</v>
      </c>
      <c r="B161" s="757" t="s">
        <v>1744</v>
      </c>
      <c r="C161" s="757" t="s">
        <v>2283</v>
      </c>
      <c r="D161" s="757" t="s">
        <v>2284</v>
      </c>
      <c r="E161" s="757" t="s">
        <v>2285</v>
      </c>
      <c r="F161" s="761">
        <v>1</v>
      </c>
      <c r="G161" s="761">
        <v>0</v>
      </c>
      <c r="H161" s="775"/>
      <c r="I161" s="761"/>
      <c r="J161" s="761"/>
      <c r="K161" s="775"/>
      <c r="L161" s="761">
        <v>1</v>
      </c>
      <c r="M161" s="762">
        <v>0</v>
      </c>
    </row>
    <row r="162" spans="1:13" ht="14.4" customHeight="1" x14ac:dyDescent="0.3">
      <c r="A162" s="756" t="s">
        <v>1877</v>
      </c>
      <c r="B162" s="757" t="s">
        <v>3087</v>
      </c>
      <c r="C162" s="757" t="s">
        <v>2680</v>
      </c>
      <c r="D162" s="757" t="s">
        <v>2681</v>
      </c>
      <c r="E162" s="757" t="s">
        <v>2682</v>
      </c>
      <c r="F162" s="761"/>
      <c r="G162" s="761"/>
      <c r="H162" s="775">
        <v>0</v>
      </c>
      <c r="I162" s="761">
        <v>2</v>
      </c>
      <c r="J162" s="761">
        <v>83.26</v>
      </c>
      <c r="K162" s="775">
        <v>1</v>
      </c>
      <c r="L162" s="761">
        <v>2</v>
      </c>
      <c r="M162" s="762">
        <v>83.26</v>
      </c>
    </row>
    <row r="163" spans="1:13" ht="14.4" customHeight="1" x14ac:dyDescent="0.3">
      <c r="A163" s="756" t="s">
        <v>1877</v>
      </c>
      <c r="B163" s="757" t="s">
        <v>1505</v>
      </c>
      <c r="C163" s="757" t="s">
        <v>2213</v>
      </c>
      <c r="D163" s="757" t="s">
        <v>1509</v>
      </c>
      <c r="E163" s="757" t="s">
        <v>1510</v>
      </c>
      <c r="F163" s="761"/>
      <c r="G163" s="761"/>
      <c r="H163" s="775">
        <v>0</v>
      </c>
      <c r="I163" s="761">
        <v>1</v>
      </c>
      <c r="J163" s="761">
        <v>28.81</v>
      </c>
      <c r="K163" s="775">
        <v>1</v>
      </c>
      <c r="L163" s="761">
        <v>1</v>
      </c>
      <c r="M163" s="762">
        <v>28.81</v>
      </c>
    </row>
    <row r="164" spans="1:13" ht="14.4" customHeight="1" x14ac:dyDescent="0.3">
      <c r="A164" s="756" t="s">
        <v>1877</v>
      </c>
      <c r="B164" s="757" t="s">
        <v>1505</v>
      </c>
      <c r="C164" s="757" t="s">
        <v>2214</v>
      </c>
      <c r="D164" s="757" t="s">
        <v>1509</v>
      </c>
      <c r="E164" s="757" t="s">
        <v>1514</v>
      </c>
      <c r="F164" s="761"/>
      <c r="G164" s="761"/>
      <c r="H164" s="775">
        <v>0</v>
      </c>
      <c r="I164" s="761">
        <v>3</v>
      </c>
      <c r="J164" s="761">
        <v>172.92000000000002</v>
      </c>
      <c r="K164" s="775">
        <v>1</v>
      </c>
      <c r="L164" s="761">
        <v>3</v>
      </c>
      <c r="M164" s="762">
        <v>172.92000000000002</v>
      </c>
    </row>
    <row r="165" spans="1:13" ht="14.4" customHeight="1" x14ac:dyDescent="0.3">
      <c r="A165" s="756" t="s">
        <v>1877</v>
      </c>
      <c r="B165" s="757" t="s">
        <v>1505</v>
      </c>
      <c r="C165" s="757" t="s">
        <v>2374</v>
      </c>
      <c r="D165" s="757" t="s">
        <v>1509</v>
      </c>
      <c r="E165" s="757" t="s">
        <v>2375</v>
      </c>
      <c r="F165" s="761"/>
      <c r="G165" s="761"/>
      <c r="H165" s="775">
        <v>0</v>
      </c>
      <c r="I165" s="761">
        <v>1</v>
      </c>
      <c r="J165" s="761">
        <v>8.06</v>
      </c>
      <c r="K165" s="775">
        <v>1</v>
      </c>
      <c r="L165" s="761">
        <v>1</v>
      </c>
      <c r="M165" s="762">
        <v>8.06</v>
      </c>
    </row>
    <row r="166" spans="1:13" ht="14.4" customHeight="1" x14ac:dyDescent="0.3">
      <c r="A166" s="756" t="s">
        <v>1877</v>
      </c>
      <c r="B166" s="757" t="s">
        <v>1505</v>
      </c>
      <c r="C166" s="757" t="s">
        <v>1513</v>
      </c>
      <c r="D166" s="757" t="s">
        <v>1509</v>
      </c>
      <c r="E166" s="757" t="s">
        <v>1514</v>
      </c>
      <c r="F166" s="761"/>
      <c r="G166" s="761"/>
      <c r="H166" s="775">
        <v>0</v>
      </c>
      <c r="I166" s="761">
        <v>1</v>
      </c>
      <c r="J166" s="761">
        <v>57.64</v>
      </c>
      <c r="K166" s="775">
        <v>1</v>
      </c>
      <c r="L166" s="761">
        <v>1</v>
      </c>
      <c r="M166" s="762">
        <v>57.64</v>
      </c>
    </row>
    <row r="167" spans="1:13" ht="14.4" customHeight="1" x14ac:dyDescent="0.3">
      <c r="A167" s="756" t="s">
        <v>1877</v>
      </c>
      <c r="B167" s="757" t="s">
        <v>1505</v>
      </c>
      <c r="C167" s="757" t="s">
        <v>1508</v>
      </c>
      <c r="D167" s="757" t="s">
        <v>1509</v>
      </c>
      <c r="E167" s="757" t="s">
        <v>1510</v>
      </c>
      <c r="F167" s="761"/>
      <c r="G167" s="761"/>
      <c r="H167" s="775">
        <v>0</v>
      </c>
      <c r="I167" s="761">
        <v>3</v>
      </c>
      <c r="J167" s="761">
        <v>86.429999999999993</v>
      </c>
      <c r="K167" s="775">
        <v>1</v>
      </c>
      <c r="L167" s="761">
        <v>3</v>
      </c>
      <c r="M167" s="762">
        <v>86.429999999999993</v>
      </c>
    </row>
    <row r="168" spans="1:13" ht="14.4" customHeight="1" x14ac:dyDescent="0.3">
      <c r="A168" s="756" t="s">
        <v>1877</v>
      </c>
      <c r="B168" s="757" t="s">
        <v>1505</v>
      </c>
      <c r="C168" s="757" t="s">
        <v>2376</v>
      </c>
      <c r="D168" s="757" t="s">
        <v>1509</v>
      </c>
      <c r="E168" s="757" t="s">
        <v>2377</v>
      </c>
      <c r="F168" s="761"/>
      <c r="G168" s="761"/>
      <c r="H168" s="775"/>
      <c r="I168" s="761">
        <v>3</v>
      </c>
      <c r="J168" s="761">
        <v>0</v>
      </c>
      <c r="K168" s="775"/>
      <c r="L168" s="761">
        <v>3</v>
      </c>
      <c r="M168" s="762">
        <v>0</v>
      </c>
    </row>
    <row r="169" spans="1:13" ht="14.4" customHeight="1" x14ac:dyDescent="0.3">
      <c r="A169" s="756" t="s">
        <v>1877</v>
      </c>
      <c r="B169" s="757" t="s">
        <v>1537</v>
      </c>
      <c r="C169" s="757" t="s">
        <v>1538</v>
      </c>
      <c r="D169" s="757" t="s">
        <v>967</v>
      </c>
      <c r="E169" s="757" t="s">
        <v>1539</v>
      </c>
      <c r="F169" s="761"/>
      <c r="G169" s="761"/>
      <c r="H169" s="775">
        <v>0</v>
      </c>
      <c r="I169" s="761">
        <v>2</v>
      </c>
      <c r="J169" s="761">
        <v>172.82</v>
      </c>
      <c r="K169" s="775">
        <v>1</v>
      </c>
      <c r="L169" s="761">
        <v>2</v>
      </c>
      <c r="M169" s="762">
        <v>172.82</v>
      </c>
    </row>
    <row r="170" spans="1:13" ht="14.4" customHeight="1" x14ac:dyDescent="0.3">
      <c r="A170" s="756" t="s">
        <v>1877</v>
      </c>
      <c r="B170" s="757" t="s">
        <v>1537</v>
      </c>
      <c r="C170" s="757" t="s">
        <v>1540</v>
      </c>
      <c r="D170" s="757" t="s">
        <v>969</v>
      </c>
      <c r="E170" s="757" t="s">
        <v>1541</v>
      </c>
      <c r="F170" s="761"/>
      <c r="G170" s="761"/>
      <c r="H170" s="775">
        <v>0</v>
      </c>
      <c r="I170" s="761">
        <v>1</v>
      </c>
      <c r="J170" s="761">
        <v>43.21</v>
      </c>
      <c r="K170" s="775">
        <v>1</v>
      </c>
      <c r="L170" s="761">
        <v>1</v>
      </c>
      <c r="M170" s="762">
        <v>43.21</v>
      </c>
    </row>
    <row r="171" spans="1:13" ht="14.4" customHeight="1" x14ac:dyDescent="0.3">
      <c r="A171" s="756" t="s">
        <v>1877</v>
      </c>
      <c r="B171" s="757" t="s">
        <v>1537</v>
      </c>
      <c r="C171" s="757" t="s">
        <v>2354</v>
      </c>
      <c r="D171" s="757" t="s">
        <v>2355</v>
      </c>
      <c r="E171" s="757" t="s">
        <v>2356</v>
      </c>
      <c r="F171" s="761">
        <v>1</v>
      </c>
      <c r="G171" s="761">
        <v>73.45</v>
      </c>
      <c r="H171" s="775">
        <v>1</v>
      </c>
      <c r="I171" s="761"/>
      <c r="J171" s="761"/>
      <c r="K171" s="775">
        <v>0</v>
      </c>
      <c r="L171" s="761">
        <v>1</v>
      </c>
      <c r="M171" s="762">
        <v>73.45</v>
      </c>
    </row>
    <row r="172" spans="1:13" ht="14.4" customHeight="1" x14ac:dyDescent="0.3">
      <c r="A172" s="756" t="s">
        <v>1877</v>
      </c>
      <c r="B172" s="757" t="s">
        <v>1537</v>
      </c>
      <c r="C172" s="757" t="s">
        <v>2357</v>
      </c>
      <c r="D172" s="757" t="s">
        <v>967</v>
      </c>
      <c r="E172" s="757" t="s">
        <v>2358</v>
      </c>
      <c r="F172" s="761"/>
      <c r="G172" s="761"/>
      <c r="H172" s="775"/>
      <c r="I172" s="761">
        <v>1</v>
      </c>
      <c r="J172" s="761">
        <v>0</v>
      </c>
      <c r="K172" s="775"/>
      <c r="L172" s="761">
        <v>1</v>
      </c>
      <c r="M172" s="762">
        <v>0</v>
      </c>
    </row>
    <row r="173" spans="1:13" ht="14.4" customHeight="1" x14ac:dyDescent="0.3">
      <c r="A173" s="756" t="s">
        <v>1877</v>
      </c>
      <c r="B173" s="757" t="s">
        <v>1542</v>
      </c>
      <c r="C173" s="757" t="s">
        <v>2123</v>
      </c>
      <c r="D173" s="757" t="s">
        <v>2124</v>
      </c>
      <c r="E173" s="757" t="s">
        <v>1547</v>
      </c>
      <c r="F173" s="761">
        <v>1</v>
      </c>
      <c r="G173" s="761">
        <v>46.25</v>
      </c>
      <c r="H173" s="775">
        <v>1</v>
      </c>
      <c r="I173" s="761"/>
      <c r="J173" s="761"/>
      <c r="K173" s="775">
        <v>0</v>
      </c>
      <c r="L173" s="761">
        <v>1</v>
      </c>
      <c r="M173" s="762">
        <v>46.25</v>
      </c>
    </row>
    <row r="174" spans="1:13" ht="14.4" customHeight="1" x14ac:dyDescent="0.3">
      <c r="A174" s="756" t="s">
        <v>1877</v>
      </c>
      <c r="B174" s="757" t="s">
        <v>1548</v>
      </c>
      <c r="C174" s="757" t="s">
        <v>2409</v>
      </c>
      <c r="D174" s="757" t="s">
        <v>2280</v>
      </c>
      <c r="E174" s="757" t="s">
        <v>2410</v>
      </c>
      <c r="F174" s="761"/>
      <c r="G174" s="761"/>
      <c r="H174" s="775"/>
      <c r="I174" s="761">
        <v>1</v>
      </c>
      <c r="J174" s="761">
        <v>0</v>
      </c>
      <c r="K174" s="775"/>
      <c r="L174" s="761">
        <v>1</v>
      </c>
      <c r="M174" s="762">
        <v>0</v>
      </c>
    </row>
    <row r="175" spans="1:13" ht="14.4" customHeight="1" x14ac:dyDescent="0.3">
      <c r="A175" s="756" t="s">
        <v>1877</v>
      </c>
      <c r="B175" s="757" t="s">
        <v>1548</v>
      </c>
      <c r="C175" s="757" t="s">
        <v>2279</v>
      </c>
      <c r="D175" s="757" t="s">
        <v>2280</v>
      </c>
      <c r="E175" s="757" t="s">
        <v>2281</v>
      </c>
      <c r="F175" s="761"/>
      <c r="G175" s="761"/>
      <c r="H175" s="775"/>
      <c r="I175" s="761">
        <v>7</v>
      </c>
      <c r="J175" s="761">
        <v>0</v>
      </c>
      <c r="K175" s="775"/>
      <c r="L175" s="761">
        <v>7</v>
      </c>
      <c r="M175" s="762">
        <v>0</v>
      </c>
    </row>
    <row r="176" spans="1:13" ht="14.4" customHeight="1" x14ac:dyDescent="0.3">
      <c r="A176" s="756" t="s">
        <v>1877</v>
      </c>
      <c r="B176" s="757" t="s">
        <v>1548</v>
      </c>
      <c r="C176" s="757" t="s">
        <v>1934</v>
      </c>
      <c r="D176" s="757" t="s">
        <v>1550</v>
      </c>
      <c r="E176" s="757" t="s">
        <v>1935</v>
      </c>
      <c r="F176" s="761"/>
      <c r="G176" s="761"/>
      <c r="H176" s="775">
        <v>0</v>
      </c>
      <c r="I176" s="761">
        <v>3</v>
      </c>
      <c r="J176" s="761">
        <v>361.83</v>
      </c>
      <c r="K176" s="775">
        <v>1</v>
      </c>
      <c r="L176" s="761">
        <v>3</v>
      </c>
      <c r="M176" s="762">
        <v>361.83</v>
      </c>
    </row>
    <row r="177" spans="1:13" ht="14.4" customHeight="1" x14ac:dyDescent="0.3">
      <c r="A177" s="756" t="s">
        <v>1877</v>
      </c>
      <c r="B177" s="757" t="s">
        <v>1548</v>
      </c>
      <c r="C177" s="757" t="s">
        <v>1549</v>
      </c>
      <c r="D177" s="757" t="s">
        <v>1550</v>
      </c>
      <c r="E177" s="757" t="s">
        <v>1551</v>
      </c>
      <c r="F177" s="761"/>
      <c r="G177" s="761"/>
      <c r="H177" s="775">
        <v>0</v>
      </c>
      <c r="I177" s="761">
        <v>1</v>
      </c>
      <c r="J177" s="761">
        <v>184.74</v>
      </c>
      <c r="K177" s="775">
        <v>1</v>
      </c>
      <c r="L177" s="761">
        <v>1</v>
      </c>
      <c r="M177" s="762">
        <v>184.74</v>
      </c>
    </row>
    <row r="178" spans="1:13" ht="14.4" customHeight="1" x14ac:dyDescent="0.3">
      <c r="A178" s="756" t="s">
        <v>1877</v>
      </c>
      <c r="B178" s="757" t="s">
        <v>1552</v>
      </c>
      <c r="C178" s="757" t="s">
        <v>1986</v>
      </c>
      <c r="D178" s="757" t="s">
        <v>774</v>
      </c>
      <c r="E178" s="757" t="s">
        <v>1562</v>
      </c>
      <c r="F178" s="761"/>
      <c r="G178" s="761"/>
      <c r="H178" s="775">
        <v>0</v>
      </c>
      <c r="I178" s="761">
        <v>3</v>
      </c>
      <c r="J178" s="761">
        <v>1472.67</v>
      </c>
      <c r="K178" s="775">
        <v>1</v>
      </c>
      <c r="L178" s="761">
        <v>3</v>
      </c>
      <c r="M178" s="762">
        <v>1472.67</v>
      </c>
    </row>
    <row r="179" spans="1:13" ht="14.4" customHeight="1" x14ac:dyDescent="0.3">
      <c r="A179" s="756" t="s">
        <v>1877</v>
      </c>
      <c r="B179" s="757" t="s">
        <v>1552</v>
      </c>
      <c r="C179" s="757" t="s">
        <v>1912</v>
      </c>
      <c r="D179" s="757" t="s">
        <v>774</v>
      </c>
      <c r="E179" s="757" t="s">
        <v>1560</v>
      </c>
      <c r="F179" s="761"/>
      <c r="G179" s="761"/>
      <c r="H179" s="775">
        <v>0</v>
      </c>
      <c r="I179" s="761">
        <v>1</v>
      </c>
      <c r="J179" s="761">
        <v>1154.68</v>
      </c>
      <c r="K179" s="775">
        <v>1</v>
      </c>
      <c r="L179" s="761">
        <v>1</v>
      </c>
      <c r="M179" s="762">
        <v>1154.68</v>
      </c>
    </row>
    <row r="180" spans="1:13" ht="14.4" customHeight="1" x14ac:dyDescent="0.3">
      <c r="A180" s="756" t="s">
        <v>1877</v>
      </c>
      <c r="B180" s="757" t="s">
        <v>1552</v>
      </c>
      <c r="C180" s="757" t="s">
        <v>1565</v>
      </c>
      <c r="D180" s="757" t="s">
        <v>780</v>
      </c>
      <c r="E180" s="757" t="s">
        <v>1566</v>
      </c>
      <c r="F180" s="761"/>
      <c r="G180" s="761"/>
      <c r="H180" s="775">
        <v>0</v>
      </c>
      <c r="I180" s="761">
        <v>1</v>
      </c>
      <c r="J180" s="761">
        <v>1847.49</v>
      </c>
      <c r="K180" s="775">
        <v>1</v>
      </c>
      <c r="L180" s="761">
        <v>1</v>
      </c>
      <c r="M180" s="762">
        <v>1847.49</v>
      </c>
    </row>
    <row r="181" spans="1:13" ht="14.4" customHeight="1" x14ac:dyDescent="0.3">
      <c r="A181" s="756" t="s">
        <v>1877</v>
      </c>
      <c r="B181" s="757" t="s">
        <v>1552</v>
      </c>
      <c r="C181" s="757" t="s">
        <v>1561</v>
      </c>
      <c r="D181" s="757" t="s">
        <v>774</v>
      </c>
      <c r="E181" s="757" t="s">
        <v>1562</v>
      </c>
      <c r="F181" s="761"/>
      <c r="G181" s="761"/>
      <c r="H181" s="775">
        <v>0</v>
      </c>
      <c r="I181" s="761">
        <v>2</v>
      </c>
      <c r="J181" s="761">
        <v>981.78</v>
      </c>
      <c r="K181" s="775">
        <v>1</v>
      </c>
      <c r="L181" s="761">
        <v>2</v>
      </c>
      <c r="M181" s="762">
        <v>981.78</v>
      </c>
    </row>
    <row r="182" spans="1:13" ht="14.4" customHeight="1" x14ac:dyDescent="0.3">
      <c r="A182" s="756" t="s">
        <v>1877</v>
      </c>
      <c r="B182" s="757" t="s">
        <v>1552</v>
      </c>
      <c r="C182" s="757" t="s">
        <v>1559</v>
      </c>
      <c r="D182" s="757" t="s">
        <v>774</v>
      </c>
      <c r="E182" s="757" t="s">
        <v>1560</v>
      </c>
      <c r="F182" s="761"/>
      <c r="G182" s="761"/>
      <c r="H182" s="775">
        <v>0</v>
      </c>
      <c r="I182" s="761">
        <v>1</v>
      </c>
      <c r="J182" s="761">
        <v>1154.68</v>
      </c>
      <c r="K182" s="775">
        <v>1</v>
      </c>
      <c r="L182" s="761">
        <v>1</v>
      </c>
      <c r="M182" s="762">
        <v>1154.68</v>
      </c>
    </row>
    <row r="183" spans="1:13" ht="14.4" customHeight="1" x14ac:dyDescent="0.3">
      <c r="A183" s="756" t="s">
        <v>1877</v>
      </c>
      <c r="B183" s="757" t="s">
        <v>1567</v>
      </c>
      <c r="C183" s="757" t="s">
        <v>1568</v>
      </c>
      <c r="D183" s="757" t="s">
        <v>1569</v>
      </c>
      <c r="E183" s="757" t="s">
        <v>1570</v>
      </c>
      <c r="F183" s="761"/>
      <c r="G183" s="761"/>
      <c r="H183" s="775">
        <v>0</v>
      </c>
      <c r="I183" s="761">
        <v>17</v>
      </c>
      <c r="J183" s="761">
        <v>1588.31</v>
      </c>
      <c r="K183" s="775">
        <v>1</v>
      </c>
      <c r="L183" s="761">
        <v>17</v>
      </c>
      <c r="M183" s="762">
        <v>1588.31</v>
      </c>
    </row>
    <row r="184" spans="1:13" ht="14.4" customHeight="1" x14ac:dyDescent="0.3">
      <c r="A184" s="756" t="s">
        <v>1877</v>
      </c>
      <c r="B184" s="757" t="s">
        <v>1567</v>
      </c>
      <c r="C184" s="757" t="s">
        <v>1571</v>
      </c>
      <c r="D184" s="757" t="s">
        <v>1569</v>
      </c>
      <c r="E184" s="757" t="s">
        <v>1572</v>
      </c>
      <c r="F184" s="761"/>
      <c r="G184" s="761"/>
      <c r="H184" s="775">
        <v>0</v>
      </c>
      <c r="I184" s="761">
        <v>1</v>
      </c>
      <c r="J184" s="761">
        <v>186.87</v>
      </c>
      <c r="K184" s="775">
        <v>1</v>
      </c>
      <c r="L184" s="761">
        <v>1</v>
      </c>
      <c r="M184" s="762">
        <v>186.87</v>
      </c>
    </row>
    <row r="185" spans="1:13" ht="14.4" customHeight="1" x14ac:dyDescent="0.3">
      <c r="A185" s="756" t="s">
        <v>1877</v>
      </c>
      <c r="B185" s="757" t="s">
        <v>1577</v>
      </c>
      <c r="C185" s="757" t="s">
        <v>1580</v>
      </c>
      <c r="D185" s="757" t="s">
        <v>695</v>
      </c>
      <c r="E185" s="757" t="s">
        <v>1581</v>
      </c>
      <c r="F185" s="761"/>
      <c r="G185" s="761"/>
      <c r="H185" s="775">
        <v>0</v>
      </c>
      <c r="I185" s="761">
        <v>10</v>
      </c>
      <c r="J185" s="761">
        <v>720</v>
      </c>
      <c r="K185" s="775">
        <v>1</v>
      </c>
      <c r="L185" s="761">
        <v>10</v>
      </c>
      <c r="M185" s="762">
        <v>720</v>
      </c>
    </row>
    <row r="186" spans="1:13" ht="14.4" customHeight="1" x14ac:dyDescent="0.3">
      <c r="A186" s="756" t="s">
        <v>1877</v>
      </c>
      <c r="B186" s="757" t="s">
        <v>1577</v>
      </c>
      <c r="C186" s="757" t="s">
        <v>2298</v>
      </c>
      <c r="D186" s="757" t="s">
        <v>2299</v>
      </c>
      <c r="E186" s="757" t="s">
        <v>1581</v>
      </c>
      <c r="F186" s="761">
        <v>1</v>
      </c>
      <c r="G186" s="761">
        <v>0</v>
      </c>
      <c r="H186" s="775"/>
      <c r="I186" s="761"/>
      <c r="J186" s="761"/>
      <c r="K186" s="775"/>
      <c r="L186" s="761">
        <v>1</v>
      </c>
      <c r="M186" s="762">
        <v>0</v>
      </c>
    </row>
    <row r="187" spans="1:13" ht="14.4" customHeight="1" x14ac:dyDescent="0.3">
      <c r="A187" s="756" t="s">
        <v>1877</v>
      </c>
      <c r="B187" s="757" t="s">
        <v>1582</v>
      </c>
      <c r="C187" s="757" t="s">
        <v>1583</v>
      </c>
      <c r="D187" s="757" t="s">
        <v>1584</v>
      </c>
      <c r="E187" s="757" t="s">
        <v>1585</v>
      </c>
      <c r="F187" s="761"/>
      <c r="G187" s="761"/>
      <c r="H187" s="775">
        <v>0</v>
      </c>
      <c r="I187" s="761">
        <v>3</v>
      </c>
      <c r="J187" s="761">
        <v>196.62</v>
      </c>
      <c r="K187" s="775">
        <v>1</v>
      </c>
      <c r="L187" s="761">
        <v>3</v>
      </c>
      <c r="M187" s="762">
        <v>196.62</v>
      </c>
    </row>
    <row r="188" spans="1:13" ht="14.4" customHeight="1" x14ac:dyDescent="0.3">
      <c r="A188" s="756" t="s">
        <v>1877</v>
      </c>
      <c r="B188" s="757" t="s">
        <v>1586</v>
      </c>
      <c r="C188" s="757" t="s">
        <v>2076</v>
      </c>
      <c r="D188" s="757" t="s">
        <v>2077</v>
      </c>
      <c r="E188" s="757" t="s">
        <v>2078</v>
      </c>
      <c r="F188" s="761">
        <v>2</v>
      </c>
      <c r="G188" s="761">
        <v>32.76</v>
      </c>
      <c r="H188" s="775">
        <v>1</v>
      </c>
      <c r="I188" s="761"/>
      <c r="J188" s="761"/>
      <c r="K188" s="775">
        <v>0</v>
      </c>
      <c r="L188" s="761">
        <v>2</v>
      </c>
      <c r="M188" s="762">
        <v>32.76</v>
      </c>
    </row>
    <row r="189" spans="1:13" ht="14.4" customHeight="1" x14ac:dyDescent="0.3">
      <c r="A189" s="756" t="s">
        <v>1877</v>
      </c>
      <c r="B189" s="757" t="s">
        <v>1586</v>
      </c>
      <c r="C189" s="757" t="s">
        <v>1587</v>
      </c>
      <c r="D189" s="757" t="s">
        <v>958</v>
      </c>
      <c r="E189" s="757" t="s">
        <v>1588</v>
      </c>
      <c r="F189" s="761"/>
      <c r="G189" s="761"/>
      <c r="H189" s="775">
        <v>0</v>
      </c>
      <c r="I189" s="761">
        <v>13</v>
      </c>
      <c r="J189" s="761">
        <v>456.43000000000006</v>
      </c>
      <c r="K189" s="775">
        <v>1</v>
      </c>
      <c r="L189" s="761">
        <v>13</v>
      </c>
      <c r="M189" s="762">
        <v>456.43000000000006</v>
      </c>
    </row>
    <row r="190" spans="1:13" ht="14.4" customHeight="1" x14ac:dyDescent="0.3">
      <c r="A190" s="756" t="s">
        <v>1877</v>
      </c>
      <c r="B190" s="757" t="s">
        <v>1591</v>
      </c>
      <c r="C190" s="757" t="s">
        <v>2028</v>
      </c>
      <c r="D190" s="757" t="s">
        <v>673</v>
      </c>
      <c r="E190" s="757" t="s">
        <v>2029</v>
      </c>
      <c r="F190" s="761"/>
      <c r="G190" s="761"/>
      <c r="H190" s="775">
        <v>0</v>
      </c>
      <c r="I190" s="761">
        <v>1</v>
      </c>
      <c r="J190" s="761">
        <v>8.7899999999999991</v>
      </c>
      <c r="K190" s="775">
        <v>1</v>
      </c>
      <c r="L190" s="761">
        <v>1</v>
      </c>
      <c r="M190" s="762">
        <v>8.7899999999999991</v>
      </c>
    </row>
    <row r="191" spans="1:13" ht="14.4" customHeight="1" x14ac:dyDescent="0.3">
      <c r="A191" s="756" t="s">
        <v>1877</v>
      </c>
      <c r="B191" s="757" t="s">
        <v>1600</v>
      </c>
      <c r="C191" s="757" t="s">
        <v>1994</v>
      </c>
      <c r="D191" s="757" t="s">
        <v>939</v>
      </c>
      <c r="E191" s="757" t="s">
        <v>1588</v>
      </c>
      <c r="F191" s="761"/>
      <c r="G191" s="761"/>
      <c r="H191" s="775">
        <v>0</v>
      </c>
      <c r="I191" s="761">
        <v>10</v>
      </c>
      <c r="J191" s="761">
        <v>482.70000000000005</v>
      </c>
      <c r="K191" s="775">
        <v>1</v>
      </c>
      <c r="L191" s="761">
        <v>10</v>
      </c>
      <c r="M191" s="762">
        <v>482.70000000000005</v>
      </c>
    </row>
    <row r="192" spans="1:13" ht="14.4" customHeight="1" x14ac:dyDescent="0.3">
      <c r="A192" s="756" t="s">
        <v>1877</v>
      </c>
      <c r="B192" s="757" t="s">
        <v>1600</v>
      </c>
      <c r="C192" s="757" t="s">
        <v>1601</v>
      </c>
      <c r="D192" s="757" t="s">
        <v>939</v>
      </c>
      <c r="E192" s="757" t="s">
        <v>1602</v>
      </c>
      <c r="F192" s="761"/>
      <c r="G192" s="761"/>
      <c r="H192" s="775">
        <v>0</v>
      </c>
      <c r="I192" s="761">
        <v>1</v>
      </c>
      <c r="J192" s="761">
        <v>144.81</v>
      </c>
      <c r="K192" s="775">
        <v>1</v>
      </c>
      <c r="L192" s="761">
        <v>1</v>
      </c>
      <c r="M192" s="762">
        <v>144.81</v>
      </c>
    </row>
    <row r="193" spans="1:13" ht="14.4" customHeight="1" x14ac:dyDescent="0.3">
      <c r="A193" s="756" t="s">
        <v>1877</v>
      </c>
      <c r="B193" s="757" t="s">
        <v>1603</v>
      </c>
      <c r="C193" s="757" t="s">
        <v>1606</v>
      </c>
      <c r="D193" s="757" t="s">
        <v>1605</v>
      </c>
      <c r="E193" s="757" t="s">
        <v>1607</v>
      </c>
      <c r="F193" s="761"/>
      <c r="G193" s="761"/>
      <c r="H193" s="775">
        <v>0</v>
      </c>
      <c r="I193" s="761">
        <v>3</v>
      </c>
      <c r="J193" s="761">
        <v>31.23</v>
      </c>
      <c r="K193" s="775">
        <v>1</v>
      </c>
      <c r="L193" s="761">
        <v>3</v>
      </c>
      <c r="M193" s="762">
        <v>31.23</v>
      </c>
    </row>
    <row r="194" spans="1:13" ht="14.4" customHeight="1" x14ac:dyDescent="0.3">
      <c r="A194" s="756" t="s">
        <v>1877</v>
      </c>
      <c r="B194" s="757" t="s">
        <v>1603</v>
      </c>
      <c r="C194" s="757" t="s">
        <v>1918</v>
      </c>
      <c r="D194" s="757" t="s">
        <v>1605</v>
      </c>
      <c r="E194" s="757" t="s">
        <v>1919</v>
      </c>
      <c r="F194" s="761"/>
      <c r="G194" s="761"/>
      <c r="H194" s="775"/>
      <c r="I194" s="761">
        <v>1</v>
      </c>
      <c r="J194" s="761">
        <v>0</v>
      </c>
      <c r="K194" s="775"/>
      <c r="L194" s="761">
        <v>1</v>
      </c>
      <c r="M194" s="762">
        <v>0</v>
      </c>
    </row>
    <row r="195" spans="1:13" ht="14.4" customHeight="1" x14ac:dyDescent="0.3">
      <c r="A195" s="756" t="s">
        <v>1877</v>
      </c>
      <c r="B195" s="757" t="s">
        <v>1603</v>
      </c>
      <c r="C195" s="757" t="s">
        <v>1608</v>
      </c>
      <c r="D195" s="757" t="s">
        <v>1605</v>
      </c>
      <c r="E195" s="757" t="s">
        <v>1609</v>
      </c>
      <c r="F195" s="761"/>
      <c r="G195" s="761"/>
      <c r="H195" s="775">
        <v>0</v>
      </c>
      <c r="I195" s="761">
        <v>2</v>
      </c>
      <c r="J195" s="761">
        <v>32.18</v>
      </c>
      <c r="K195" s="775">
        <v>1</v>
      </c>
      <c r="L195" s="761">
        <v>2</v>
      </c>
      <c r="M195" s="762">
        <v>32.18</v>
      </c>
    </row>
    <row r="196" spans="1:13" ht="14.4" customHeight="1" x14ac:dyDescent="0.3">
      <c r="A196" s="756" t="s">
        <v>1877</v>
      </c>
      <c r="B196" s="757" t="s">
        <v>1603</v>
      </c>
      <c r="C196" s="757" t="s">
        <v>2045</v>
      </c>
      <c r="D196" s="757" t="s">
        <v>1605</v>
      </c>
      <c r="E196" s="757" t="s">
        <v>2046</v>
      </c>
      <c r="F196" s="761"/>
      <c r="G196" s="761"/>
      <c r="H196" s="775"/>
      <c r="I196" s="761">
        <v>2</v>
      </c>
      <c r="J196" s="761">
        <v>0</v>
      </c>
      <c r="K196" s="775"/>
      <c r="L196" s="761">
        <v>2</v>
      </c>
      <c r="M196" s="762">
        <v>0</v>
      </c>
    </row>
    <row r="197" spans="1:13" ht="14.4" customHeight="1" x14ac:dyDescent="0.3">
      <c r="A197" s="756" t="s">
        <v>1877</v>
      </c>
      <c r="B197" s="757" t="s">
        <v>1603</v>
      </c>
      <c r="C197" s="757" t="s">
        <v>1610</v>
      </c>
      <c r="D197" s="757" t="s">
        <v>1605</v>
      </c>
      <c r="E197" s="757" t="s">
        <v>1611</v>
      </c>
      <c r="F197" s="761"/>
      <c r="G197" s="761"/>
      <c r="H197" s="775">
        <v>0</v>
      </c>
      <c r="I197" s="761">
        <v>6</v>
      </c>
      <c r="J197" s="761">
        <v>289.62</v>
      </c>
      <c r="K197" s="775">
        <v>1</v>
      </c>
      <c r="L197" s="761">
        <v>6</v>
      </c>
      <c r="M197" s="762">
        <v>289.62</v>
      </c>
    </row>
    <row r="198" spans="1:13" ht="14.4" customHeight="1" x14ac:dyDescent="0.3">
      <c r="A198" s="756" t="s">
        <v>1877</v>
      </c>
      <c r="B198" s="757" t="s">
        <v>1612</v>
      </c>
      <c r="C198" s="757" t="s">
        <v>1915</v>
      </c>
      <c r="D198" s="757" t="s">
        <v>1614</v>
      </c>
      <c r="E198" s="757" t="s">
        <v>1916</v>
      </c>
      <c r="F198" s="761"/>
      <c r="G198" s="761"/>
      <c r="H198" s="775">
        <v>0</v>
      </c>
      <c r="I198" s="761">
        <v>1</v>
      </c>
      <c r="J198" s="761">
        <v>145.72999999999999</v>
      </c>
      <c r="K198" s="775">
        <v>1</v>
      </c>
      <c r="L198" s="761">
        <v>1</v>
      </c>
      <c r="M198" s="762">
        <v>145.72999999999999</v>
      </c>
    </row>
    <row r="199" spans="1:13" ht="14.4" customHeight="1" x14ac:dyDescent="0.3">
      <c r="A199" s="756" t="s">
        <v>1877</v>
      </c>
      <c r="B199" s="757" t="s">
        <v>1616</v>
      </c>
      <c r="C199" s="757" t="s">
        <v>2378</v>
      </c>
      <c r="D199" s="757" t="s">
        <v>1618</v>
      </c>
      <c r="E199" s="757" t="s">
        <v>2379</v>
      </c>
      <c r="F199" s="761"/>
      <c r="G199" s="761"/>
      <c r="H199" s="775">
        <v>0</v>
      </c>
      <c r="I199" s="761">
        <v>1</v>
      </c>
      <c r="J199" s="761">
        <v>234.91</v>
      </c>
      <c r="K199" s="775">
        <v>1</v>
      </c>
      <c r="L199" s="761">
        <v>1</v>
      </c>
      <c r="M199" s="762">
        <v>234.91</v>
      </c>
    </row>
    <row r="200" spans="1:13" ht="14.4" customHeight="1" x14ac:dyDescent="0.3">
      <c r="A200" s="756" t="s">
        <v>1877</v>
      </c>
      <c r="B200" s="757" t="s">
        <v>1620</v>
      </c>
      <c r="C200" s="757" t="s">
        <v>2386</v>
      </c>
      <c r="D200" s="757" t="s">
        <v>2268</v>
      </c>
      <c r="E200" s="757" t="s">
        <v>2387</v>
      </c>
      <c r="F200" s="761">
        <v>2</v>
      </c>
      <c r="G200" s="761">
        <v>94.92</v>
      </c>
      <c r="H200" s="775">
        <v>1</v>
      </c>
      <c r="I200" s="761"/>
      <c r="J200" s="761"/>
      <c r="K200" s="775">
        <v>0</v>
      </c>
      <c r="L200" s="761">
        <v>2</v>
      </c>
      <c r="M200" s="762">
        <v>94.92</v>
      </c>
    </row>
    <row r="201" spans="1:13" ht="14.4" customHeight="1" x14ac:dyDescent="0.3">
      <c r="A201" s="756" t="s">
        <v>1877</v>
      </c>
      <c r="B201" s="757" t="s">
        <v>1620</v>
      </c>
      <c r="C201" s="757" t="s">
        <v>2388</v>
      </c>
      <c r="D201" s="757" t="s">
        <v>2268</v>
      </c>
      <c r="E201" s="757" t="s">
        <v>2389</v>
      </c>
      <c r="F201" s="761">
        <v>1</v>
      </c>
      <c r="G201" s="761">
        <v>0</v>
      </c>
      <c r="H201" s="775"/>
      <c r="I201" s="761"/>
      <c r="J201" s="761"/>
      <c r="K201" s="775"/>
      <c r="L201" s="761">
        <v>1</v>
      </c>
      <c r="M201" s="762">
        <v>0</v>
      </c>
    </row>
    <row r="202" spans="1:13" ht="14.4" customHeight="1" x14ac:dyDescent="0.3">
      <c r="A202" s="756" t="s">
        <v>1877</v>
      </c>
      <c r="B202" s="757" t="s">
        <v>1620</v>
      </c>
      <c r="C202" s="757" t="s">
        <v>2264</v>
      </c>
      <c r="D202" s="757" t="s">
        <v>2265</v>
      </c>
      <c r="E202" s="757" t="s">
        <v>2266</v>
      </c>
      <c r="F202" s="761">
        <v>1</v>
      </c>
      <c r="G202" s="761">
        <v>102.63</v>
      </c>
      <c r="H202" s="775">
        <v>1</v>
      </c>
      <c r="I202" s="761"/>
      <c r="J202" s="761"/>
      <c r="K202" s="775">
        <v>0</v>
      </c>
      <c r="L202" s="761">
        <v>1</v>
      </c>
      <c r="M202" s="762">
        <v>102.63</v>
      </c>
    </row>
    <row r="203" spans="1:13" ht="14.4" customHeight="1" x14ac:dyDescent="0.3">
      <c r="A203" s="756" t="s">
        <v>1877</v>
      </c>
      <c r="B203" s="757" t="s">
        <v>3082</v>
      </c>
      <c r="C203" s="757" t="s">
        <v>2383</v>
      </c>
      <c r="D203" s="757" t="s">
        <v>2384</v>
      </c>
      <c r="E203" s="757" t="s">
        <v>1585</v>
      </c>
      <c r="F203" s="761">
        <v>1</v>
      </c>
      <c r="G203" s="761">
        <v>54.95</v>
      </c>
      <c r="H203" s="775">
        <v>1</v>
      </c>
      <c r="I203" s="761"/>
      <c r="J203" s="761"/>
      <c r="K203" s="775">
        <v>0</v>
      </c>
      <c r="L203" s="761">
        <v>1</v>
      </c>
      <c r="M203" s="762">
        <v>54.95</v>
      </c>
    </row>
    <row r="204" spans="1:13" ht="14.4" customHeight="1" x14ac:dyDescent="0.3">
      <c r="A204" s="756" t="s">
        <v>1877</v>
      </c>
      <c r="B204" s="757" t="s">
        <v>1629</v>
      </c>
      <c r="C204" s="757" t="s">
        <v>1630</v>
      </c>
      <c r="D204" s="757" t="s">
        <v>1631</v>
      </c>
      <c r="E204" s="757" t="s">
        <v>1632</v>
      </c>
      <c r="F204" s="761"/>
      <c r="G204" s="761"/>
      <c r="H204" s="775">
        <v>0</v>
      </c>
      <c r="I204" s="761">
        <v>10</v>
      </c>
      <c r="J204" s="761">
        <v>2728.2899999999995</v>
      </c>
      <c r="K204" s="775">
        <v>1</v>
      </c>
      <c r="L204" s="761">
        <v>10</v>
      </c>
      <c r="M204" s="762">
        <v>2728.2899999999995</v>
      </c>
    </row>
    <row r="205" spans="1:13" ht="14.4" customHeight="1" x14ac:dyDescent="0.3">
      <c r="A205" s="756" t="s">
        <v>1877</v>
      </c>
      <c r="B205" s="757" t="s">
        <v>1629</v>
      </c>
      <c r="C205" s="757" t="s">
        <v>2301</v>
      </c>
      <c r="D205" s="757" t="s">
        <v>2302</v>
      </c>
      <c r="E205" s="757" t="s">
        <v>2303</v>
      </c>
      <c r="F205" s="761"/>
      <c r="G205" s="761"/>
      <c r="H205" s="775">
        <v>0</v>
      </c>
      <c r="I205" s="761">
        <v>1</v>
      </c>
      <c r="J205" s="761">
        <v>143.35</v>
      </c>
      <c r="K205" s="775">
        <v>1</v>
      </c>
      <c r="L205" s="761">
        <v>1</v>
      </c>
      <c r="M205" s="762">
        <v>143.35</v>
      </c>
    </row>
    <row r="206" spans="1:13" ht="14.4" customHeight="1" x14ac:dyDescent="0.3">
      <c r="A206" s="756" t="s">
        <v>1877</v>
      </c>
      <c r="B206" s="757" t="s">
        <v>1629</v>
      </c>
      <c r="C206" s="757" t="s">
        <v>1634</v>
      </c>
      <c r="D206" s="757" t="s">
        <v>1631</v>
      </c>
      <c r="E206" s="757" t="s">
        <v>1635</v>
      </c>
      <c r="F206" s="761"/>
      <c r="G206" s="761"/>
      <c r="H206" s="775">
        <v>0</v>
      </c>
      <c r="I206" s="761">
        <v>2</v>
      </c>
      <c r="J206" s="761">
        <v>235.46</v>
      </c>
      <c r="K206" s="775">
        <v>1</v>
      </c>
      <c r="L206" s="761">
        <v>2</v>
      </c>
      <c r="M206" s="762">
        <v>235.46</v>
      </c>
    </row>
    <row r="207" spans="1:13" ht="14.4" customHeight="1" x14ac:dyDescent="0.3">
      <c r="A207" s="756" t="s">
        <v>1877</v>
      </c>
      <c r="B207" s="757" t="s">
        <v>1629</v>
      </c>
      <c r="C207" s="757" t="s">
        <v>1636</v>
      </c>
      <c r="D207" s="757" t="s">
        <v>1631</v>
      </c>
      <c r="E207" s="757" t="s">
        <v>1637</v>
      </c>
      <c r="F207" s="761"/>
      <c r="G207" s="761"/>
      <c r="H207" s="775">
        <v>0</v>
      </c>
      <c r="I207" s="761">
        <v>1</v>
      </c>
      <c r="J207" s="761">
        <v>392.42</v>
      </c>
      <c r="K207" s="775">
        <v>1</v>
      </c>
      <c r="L207" s="761">
        <v>1</v>
      </c>
      <c r="M207" s="762">
        <v>392.42</v>
      </c>
    </row>
    <row r="208" spans="1:13" ht="14.4" customHeight="1" x14ac:dyDescent="0.3">
      <c r="A208" s="756" t="s">
        <v>1877</v>
      </c>
      <c r="B208" s="757" t="s">
        <v>1629</v>
      </c>
      <c r="C208" s="757" t="s">
        <v>1638</v>
      </c>
      <c r="D208" s="757" t="s">
        <v>1631</v>
      </c>
      <c r="E208" s="757" t="s">
        <v>1639</v>
      </c>
      <c r="F208" s="761"/>
      <c r="G208" s="761"/>
      <c r="H208" s="775">
        <v>0</v>
      </c>
      <c r="I208" s="761">
        <v>12</v>
      </c>
      <c r="J208" s="761">
        <v>2135.7800000000002</v>
      </c>
      <c r="K208" s="775">
        <v>1</v>
      </c>
      <c r="L208" s="761">
        <v>12</v>
      </c>
      <c r="M208" s="762">
        <v>2135.7800000000002</v>
      </c>
    </row>
    <row r="209" spans="1:13" ht="14.4" customHeight="1" x14ac:dyDescent="0.3">
      <c r="A209" s="756" t="s">
        <v>1877</v>
      </c>
      <c r="B209" s="757" t="s">
        <v>1629</v>
      </c>
      <c r="C209" s="757" t="s">
        <v>2304</v>
      </c>
      <c r="D209" s="757" t="s">
        <v>2305</v>
      </c>
      <c r="E209" s="757" t="s">
        <v>2306</v>
      </c>
      <c r="F209" s="761">
        <v>1</v>
      </c>
      <c r="G209" s="761">
        <v>0</v>
      </c>
      <c r="H209" s="775"/>
      <c r="I209" s="761"/>
      <c r="J209" s="761"/>
      <c r="K209" s="775"/>
      <c r="L209" s="761">
        <v>1</v>
      </c>
      <c r="M209" s="762">
        <v>0</v>
      </c>
    </row>
    <row r="210" spans="1:13" ht="14.4" customHeight="1" x14ac:dyDescent="0.3">
      <c r="A210" s="756" t="s">
        <v>1877</v>
      </c>
      <c r="B210" s="757" t="s">
        <v>1629</v>
      </c>
      <c r="C210" s="757" t="s">
        <v>2648</v>
      </c>
      <c r="D210" s="757" t="s">
        <v>2649</v>
      </c>
      <c r="E210" s="757" t="s">
        <v>2650</v>
      </c>
      <c r="F210" s="761">
        <v>1</v>
      </c>
      <c r="G210" s="761">
        <v>0</v>
      </c>
      <c r="H210" s="775"/>
      <c r="I210" s="761"/>
      <c r="J210" s="761"/>
      <c r="K210" s="775"/>
      <c r="L210" s="761">
        <v>1</v>
      </c>
      <c r="M210" s="762">
        <v>0</v>
      </c>
    </row>
    <row r="211" spans="1:13" ht="14.4" customHeight="1" x14ac:dyDescent="0.3">
      <c r="A211" s="756" t="s">
        <v>1877</v>
      </c>
      <c r="B211" s="757" t="s">
        <v>3085</v>
      </c>
      <c r="C211" s="757" t="s">
        <v>2380</v>
      </c>
      <c r="D211" s="757" t="s">
        <v>2238</v>
      </c>
      <c r="E211" s="757" t="s">
        <v>1639</v>
      </c>
      <c r="F211" s="761"/>
      <c r="G211" s="761"/>
      <c r="H211" s="775">
        <v>0</v>
      </c>
      <c r="I211" s="761">
        <v>3</v>
      </c>
      <c r="J211" s="761">
        <v>835.92</v>
      </c>
      <c r="K211" s="775">
        <v>1</v>
      </c>
      <c r="L211" s="761">
        <v>3</v>
      </c>
      <c r="M211" s="762">
        <v>835.92</v>
      </c>
    </row>
    <row r="212" spans="1:13" ht="14.4" customHeight="1" x14ac:dyDescent="0.3">
      <c r="A212" s="756" t="s">
        <v>1877</v>
      </c>
      <c r="B212" s="757" t="s">
        <v>1642</v>
      </c>
      <c r="C212" s="757" t="s">
        <v>2254</v>
      </c>
      <c r="D212" s="757" t="s">
        <v>2255</v>
      </c>
      <c r="E212" s="757" t="s">
        <v>2256</v>
      </c>
      <c r="F212" s="761">
        <v>1</v>
      </c>
      <c r="G212" s="761">
        <v>131.54</v>
      </c>
      <c r="H212" s="775">
        <v>1</v>
      </c>
      <c r="I212" s="761"/>
      <c r="J212" s="761"/>
      <c r="K212" s="775">
        <v>0</v>
      </c>
      <c r="L212" s="761">
        <v>1</v>
      </c>
      <c r="M212" s="762">
        <v>131.54</v>
      </c>
    </row>
    <row r="213" spans="1:13" ht="14.4" customHeight="1" x14ac:dyDescent="0.3">
      <c r="A213" s="756" t="s">
        <v>1877</v>
      </c>
      <c r="B213" s="757" t="s">
        <v>1642</v>
      </c>
      <c r="C213" s="757" t="s">
        <v>2385</v>
      </c>
      <c r="D213" s="757" t="s">
        <v>2255</v>
      </c>
      <c r="E213" s="757" t="s">
        <v>2256</v>
      </c>
      <c r="F213" s="761">
        <v>1</v>
      </c>
      <c r="G213" s="761">
        <v>131.54</v>
      </c>
      <c r="H213" s="775">
        <v>1</v>
      </c>
      <c r="I213" s="761"/>
      <c r="J213" s="761"/>
      <c r="K213" s="775">
        <v>0</v>
      </c>
      <c r="L213" s="761">
        <v>1</v>
      </c>
      <c r="M213" s="762">
        <v>131.54</v>
      </c>
    </row>
    <row r="214" spans="1:13" ht="14.4" customHeight="1" x14ac:dyDescent="0.3">
      <c r="A214" s="756" t="s">
        <v>1877</v>
      </c>
      <c r="B214" s="757" t="s">
        <v>1655</v>
      </c>
      <c r="C214" s="757" t="s">
        <v>1792</v>
      </c>
      <c r="D214" s="757" t="s">
        <v>1270</v>
      </c>
      <c r="E214" s="757" t="s">
        <v>1793</v>
      </c>
      <c r="F214" s="761"/>
      <c r="G214" s="761"/>
      <c r="H214" s="775">
        <v>0</v>
      </c>
      <c r="I214" s="761">
        <v>1</v>
      </c>
      <c r="J214" s="761">
        <v>46.07</v>
      </c>
      <c r="K214" s="775">
        <v>1</v>
      </c>
      <c r="L214" s="761">
        <v>1</v>
      </c>
      <c r="M214" s="762">
        <v>46.07</v>
      </c>
    </row>
    <row r="215" spans="1:13" ht="14.4" customHeight="1" x14ac:dyDescent="0.3">
      <c r="A215" s="756" t="s">
        <v>1877</v>
      </c>
      <c r="B215" s="757" t="s">
        <v>1655</v>
      </c>
      <c r="C215" s="757" t="s">
        <v>2352</v>
      </c>
      <c r="D215" s="757" t="s">
        <v>1270</v>
      </c>
      <c r="E215" s="757" t="s">
        <v>2353</v>
      </c>
      <c r="F215" s="761">
        <v>1</v>
      </c>
      <c r="G215" s="761">
        <v>0</v>
      </c>
      <c r="H215" s="775"/>
      <c r="I215" s="761"/>
      <c r="J215" s="761"/>
      <c r="K215" s="775"/>
      <c r="L215" s="761">
        <v>1</v>
      </c>
      <c r="M215" s="762">
        <v>0</v>
      </c>
    </row>
    <row r="216" spans="1:13" ht="14.4" customHeight="1" x14ac:dyDescent="0.3">
      <c r="A216" s="756" t="s">
        <v>1877</v>
      </c>
      <c r="B216" s="757" t="s">
        <v>1659</v>
      </c>
      <c r="C216" s="757" t="s">
        <v>1662</v>
      </c>
      <c r="D216" s="757" t="s">
        <v>617</v>
      </c>
      <c r="E216" s="757" t="s">
        <v>1663</v>
      </c>
      <c r="F216" s="761"/>
      <c r="G216" s="761"/>
      <c r="H216" s="775">
        <v>0</v>
      </c>
      <c r="I216" s="761">
        <v>1</v>
      </c>
      <c r="J216" s="761">
        <v>154.36000000000001</v>
      </c>
      <c r="K216" s="775">
        <v>1</v>
      </c>
      <c r="L216" s="761">
        <v>1</v>
      </c>
      <c r="M216" s="762">
        <v>154.36000000000001</v>
      </c>
    </row>
    <row r="217" spans="1:13" ht="14.4" customHeight="1" x14ac:dyDescent="0.3">
      <c r="A217" s="756" t="s">
        <v>1877</v>
      </c>
      <c r="B217" s="757" t="s">
        <v>3088</v>
      </c>
      <c r="C217" s="757" t="s">
        <v>2652</v>
      </c>
      <c r="D217" s="757" t="s">
        <v>2653</v>
      </c>
      <c r="E217" s="757" t="s">
        <v>2654</v>
      </c>
      <c r="F217" s="761">
        <v>1</v>
      </c>
      <c r="G217" s="761">
        <v>238.72</v>
      </c>
      <c r="H217" s="775">
        <v>1</v>
      </c>
      <c r="I217" s="761"/>
      <c r="J217" s="761"/>
      <c r="K217" s="775">
        <v>0</v>
      </c>
      <c r="L217" s="761">
        <v>1</v>
      </c>
      <c r="M217" s="762">
        <v>238.72</v>
      </c>
    </row>
    <row r="218" spans="1:13" ht="14.4" customHeight="1" x14ac:dyDescent="0.3">
      <c r="A218" s="756" t="s">
        <v>1877</v>
      </c>
      <c r="B218" s="757" t="s">
        <v>1702</v>
      </c>
      <c r="C218" s="757" t="s">
        <v>2346</v>
      </c>
      <c r="D218" s="757" t="s">
        <v>2347</v>
      </c>
      <c r="E218" s="757" t="s">
        <v>1705</v>
      </c>
      <c r="F218" s="761">
        <v>1</v>
      </c>
      <c r="G218" s="761">
        <v>550.39</v>
      </c>
      <c r="H218" s="775">
        <v>1</v>
      </c>
      <c r="I218" s="761"/>
      <c r="J218" s="761"/>
      <c r="K218" s="775">
        <v>0</v>
      </c>
      <c r="L218" s="761">
        <v>1</v>
      </c>
      <c r="M218" s="762">
        <v>550.39</v>
      </c>
    </row>
    <row r="219" spans="1:13" ht="14.4" customHeight="1" x14ac:dyDescent="0.3">
      <c r="A219" s="756" t="s">
        <v>1877</v>
      </c>
      <c r="B219" s="757" t="s">
        <v>3089</v>
      </c>
      <c r="C219" s="757" t="s">
        <v>2672</v>
      </c>
      <c r="D219" s="757" t="s">
        <v>2548</v>
      </c>
      <c r="E219" s="757" t="s">
        <v>1975</v>
      </c>
      <c r="F219" s="761"/>
      <c r="G219" s="761"/>
      <c r="H219" s="775">
        <v>0</v>
      </c>
      <c r="I219" s="761">
        <v>1</v>
      </c>
      <c r="J219" s="761">
        <v>48.42</v>
      </c>
      <c r="K219" s="775">
        <v>1</v>
      </c>
      <c r="L219" s="761">
        <v>1</v>
      </c>
      <c r="M219" s="762">
        <v>48.42</v>
      </c>
    </row>
    <row r="220" spans="1:13" ht="14.4" customHeight="1" x14ac:dyDescent="0.3">
      <c r="A220" s="756" t="s">
        <v>1877</v>
      </c>
      <c r="B220" s="757" t="s">
        <v>1706</v>
      </c>
      <c r="C220" s="757" t="s">
        <v>1709</v>
      </c>
      <c r="D220" s="757" t="s">
        <v>890</v>
      </c>
      <c r="E220" s="757" t="s">
        <v>1710</v>
      </c>
      <c r="F220" s="761">
        <v>1</v>
      </c>
      <c r="G220" s="761">
        <v>36.270000000000003</v>
      </c>
      <c r="H220" s="775">
        <v>1</v>
      </c>
      <c r="I220" s="761"/>
      <c r="J220" s="761"/>
      <c r="K220" s="775">
        <v>0</v>
      </c>
      <c r="L220" s="761">
        <v>1</v>
      </c>
      <c r="M220" s="762">
        <v>36.270000000000003</v>
      </c>
    </row>
    <row r="221" spans="1:13" ht="14.4" customHeight="1" x14ac:dyDescent="0.3">
      <c r="A221" s="756" t="s">
        <v>1877</v>
      </c>
      <c r="B221" s="757" t="s">
        <v>1719</v>
      </c>
      <c r="C221" s="757" t="s">
        <v>1720</v>
      </c>
      <c r="D221" s="757" t="s">
        <v>1721</v>
      </c>
      <c r="E221" s="757" t="s">
        <v>1722</v>
      </c>
      <c r="F221" s="761"/>
      <c r="G221" s="761"/>
      <c r="H221" s="775"/>
      <c r="I221" s="761">
        <v>2</v>
      </c>
      <c r="J221" s="761">
        <v>0</v>
      </c>
      <c r="K221" s="775"/>
      <c r="L221" s="761">
        <v>2</v>
      </c>
      <c r="M221" s="762">
        <v>0</v>
      </c>
    </row>
    <row r="222" spans="1:13" ht="14.4" customHeight="1" x14ac:dyDescent="0.3">
      <c r="A222" s="756" t="s">
        <v>1877</v>
      </c>
      <c r="B222" s="757" t="s">
        <v>1736</v>
      </c>
      <c r="C222" s="757" t="s">
        <v>1737</v>
      </c>
      <c r="D222" s="757" t="s">
        <v>1738</v>
      </c>
      <c r="E222" s="757" t="s">
        <v>1739</v>
      </c>
      <c r="F222" s="761"/>
      <c r="G222" s="761"/>
      <c r="H222" s="775">
        <v>0</v>
      </c>
      <c r="I222" s="761">
        <v>1</v>
      </c>
      <c r="J222" s="761">
        <v>4.7</v>
      </c>
      <c r="K222" s="775">
        <v>1</v>
      </c>
      <c r="L222" s="761">
        <v>1</v>
      </c>
      <c r="M222" s="762">
        <v>4.7</v>
      </c>
    </row>
    <row r="223" spans="1:13" ht="14.4" customHeight="1" x14ac:dyDescent="0.3">
      <c r="A223" s="756" t="s">
        <v>1877</v>
      </c>
      <c r="B223" s="757" t="s">
        <v>1749</v>
      </c>
      <c r="C223" s="757" t="s">
        <v>2319</v>
      </c>
      <c r="D223" s="757" t="s">
        <v>679</v>
      </c>
      <c r="E223" s="757" t="s">
        <v>1635</v>
      </c>
      <c r="F223" s="761"/>
      <c r="G223" s="761"/>
      <c r="H223" s="775">
        <v>0</v>
      </c>
      <c r="I223" s="761">
        <v>1</v>
      </c>
      <c r="J223" s="761">
        <v>85.16</v>
      </c>
      <c r="K223" s="775">
        <v>1</v>
      </c>
      <c r="L223" s="761">
        <v>1</v>
      </c>
      <c r="M223" s="762">
        <v>85.16</v>
      </c>
    </row>
    <row r="224" spans="1:13" ht="14.4" customHeight="1" x14ac:dyDescent="0.3">
      <c r="A224" s="756" t="s">
        <v>1877</v>
      </c>
      <c r="B224" s="757" t="s">
        <v>1749</v>
      </c>
      <c r="C224" s="757" t="s">
        <v>2320</v>
      </c>
      <c r="D224" s="757" t="s">
        <v>2321</v>
      </c>
      <c r="E224" s="757" t="s">
        <v>1635</v>
      </c>
      <c r="F224" s="761">
        <v>1</v>
      </c>
      <c r="G224" s="761">
        <v>85.16</v>
      </c>
      <c r="H224" s="775">
        <v>1</v>
      </c>
      <c r="I224" s="761"/>
      <c r="J224" s="761"/>
      <c r="K224" s="775">
        <v>0</v>
      </c>
      <c r="L224" s="761">
        <v>1</v>
      </c>
      <c r="M224" s="762">
        <v>85.16</v>
      </c>
    </row>
    <row r="225" spans="1:13" ht="14.4" customHeight="1" x14ac:dyDescent="0.3">
      <c r="A225" s="756" t="s">
        <v>1877</v>
      </c>
      <c r="B225" s="757" t="s">
        <v>1767</v>
      </c>
      <c r="C225" s="757" t="s">
        <v>2527</v>
      </c>
      <c r="D225" s="757" t="s">
        <v>1769</v>
      </c>
      <c r="E225" s="757" t="s">
        <v>2528</v>
      </c>
      <c r="F225" s="761"/>
      <c r="G225" s="761"/>
      <c r="H225" s="775">
        <v>0</v>
      </c>
      <c r="I225" s="761">
        <v>2</v>
      </c>
      <c r="J225" s="761">
        <v>414.9</v>
      </c>
      <c r="K225" s="775">
        <v>1</v>
      </c>
      <c r="L225" s="761">
        <v>2</v>
      </c>
      <c r="M225" s="762">
        <v>414.9</v>
      </c>
    </row>
    <row r="226" spans="1:13" ht="14.4" customHeight="1" x14ac:dyDescent="0.3">
      <c r="A226" s="756" t="s">
        <v>1877</v>
      </c>
      <c r="B226" s="757" t="s">
        <v>1767</v>
      </c>
      <c r="C226" s="757" t="s">
        <v>2349</v>
      </c>
      <c r="D226" s="757" t="s">
        <v>2350</v>
      </c>
      <c r="E226" s="757" t="s">
        <v>2351</v>
      </c>
      <c r="F226" s="761">
        <v>1</v>
      </c>
      <c r="G226" s="761">
        <v>64.540000000000006</v>
      </c>
      <c r="H226" s="775">
        <v>1</v>
      </c>
      <c r="I226" s="761"/>
      <c r="J226" s="761"/>
      <c r="K226" s="775">
        <v>0</v>
      </c>
      <c r="L226" s="761">
        <v>1</v>
      </c>
      <c r="M226" s="762">
        <v>64.540000000000006</v>
      </c>
    </row>
    <row r="227" spans="1:13" ht="14.4" customHeight="1" x14ac:dyDescent="0.3">
      <c r="A227" s="756" t="s">
        <v>1877</v>
      </c>
      <c r="B227" s="757" t="s">
        <v>3090</v>
      </c>
      <c r="C227" s="757" t="s">
        <v>2417</v>
      </c>
      <c r="D227" s="757" t="s">
        <v>2418</v>
      </c>
      <c r="E227" s="757" t="s">
        <v>3091</v>
      </c>
      <c r="F227" s="761"/>
      <c r="G227" s="761"/>
      <c r="H227" s="775">
        <v>0</v>
      </c>
      <c r="I227" s="761">
        <v>1</v>
      </c>
      <c r="J227" s="761">
        <v>1488.83</v>
      </c>
      <c r="K227" s="775">
        <v>1</v>
      </c>
      <c r="L227" s="761">
        <v>1</v>
      </c>
      <c r="M227" s="762">
        <v>1488.83</v>
      </c>
    </row>
    <row r="228" spans="1:13" ht="14.4" customHeight="1" x14ac:dyDescent="0.3">
      <c r="A228" s="756" t="s">
        <v>1878</v>
      </c>
      <c r="B228" s="757" t="s">
        <v>1586</v>
      </c>
      <c r="C228" s="757" t="s">
        <v>1587</v>
      </c>
      <c r="D228" s="757" t="s">
        <v>958</v>
      </c>
      <c r="E228" s="757" t="s">
        <v>1588</v>
      </c>
      <c r="F228" s="761"/>
      <c r="G228" s="761"/>
      <c r="H228" s="775">
        <v>0</v>
      </c>
      <c r="I228" s="761">
        <v>3</v>
      </c>
      <c r="J228" s="761">
        <v>105.33</v>
      </c>
      <c r="K228" s="775">
        <v>1</v>
      </c>
      <c r="L228" s="761">
        <v>3</v>
      </c>
      <c r="M228" s="762">
        <v>105.33</v>
      </c>
    </row>
    <row r="229" spans="1:13" ht="14.4" customHeight="1" x14ac:dyDescent="0.3">
      <c r="A229" s="756" t="s">
        <v>1878</v>
      </c>
      <c r="B229" s="757" t="s">
        <v>1740</v>
      </c>
      <c r="C229" s="757" t="s">
        <v>2700</v>
      </c>
      <c r="D229" s="757" t="s">
        <v>2701</v>
      </c>
      <c r="E229" s="757" t="s">
        <v>2702</v>
      </c>
      <c r="F229" s="761"/>
      <c r="G229" s="761"/>
      <c r="H229" s="775"/>
      <c r="I229" s="761">
        <v>15</v>
      </c>
      <c r="J229" s="761">
        <v>0</v>
      </c>
      <c r="K229" s="775"/>
      <c r="L229" s="761">
        <v>15</v>
      </c>
      <c r="M229" s="762">
        <v>0</v>
      </c>
    </row>
    <row r="230" spans="1:13" ht="14.4" customHeight="1" x14ac:dyDescent="0.3">
      <c r="A230" s="756" t="s">
        <v>1879</v>
      </c>
      <c r="B230" s="757" t="s">
        <v>3092</v>
      </c>
      <c r="C230" s="757" t="s">
        <v>2722</v>
      </c>
      <c r="D230" s="757" t="s">
        <v>2723</v>
      </c>
      <c r="E230" s="757" t="s">
        <v>2724</v>
      </c>
      <c r="F230" s="761"/>
      <c r="G230" s="761"/>
      <c r="H230" s="775">
        <v>0</v>
      </c>
      <c r="I230" s="761">
        <v>2</v>
      </c>
      <c r="J230" s="761">
        <v>141.08000000000001</v>
      </c>
      <c r="K230" s="775">
        <v>1</v>
      </c>
      <c r="L230" s="761">
        <v>2</v>
      </c>
      <c r="M230" s="762">
        <v>141.08000000000001</v>
      </c>
    </row>
    <row r="231" spans="1:13" ht="14.4" customHeight="1" x14ac:dyDescent="0.3">
      <c r="A231" s="756" t="s">
        <v>1880</v>
      </c>
      <c r="B231" s="757" t="s">
        <v>1505</v>
      </c>
      <c r="C231" s="757" t="s">
        <v>2843</v>
      </c>
      <c r="D231" s="757" t="s">
        <v>1509</v>
      </c>
      <c r="E231" s="757" t="s">
        <v>1516</v>
      </c>
      <c r="F231" s="761"/>
      <c r="G231" s="761"/>
      <c r="H231" s="775">
        <v>0</v>
      </c>
      <c r="I231" s="761">
        <v>3</v>
      </c>
      <c r="J231" s="761">
        <v>526.86</v>
      </c>
      <c r="K231" s="775">
        <v>1</v>
      </c>
      <c r="L231" s="761">
        <v>3</v>
      </c>
      <c r="M231" s="762">
        <v>526.86</v>
      </c>
    </row>
    <row r="232" spans="1:13" ht="14.4" customHeight="1" x14ac:dyDescent="0.3">
      <c r="A232" s="756" t="s">
        <v>1880</v>
      </c>
      <c r="B232" s="757" t="s">
        <v>1505</v>
      </c>
      <c r="C232" s="757" t="s">
        <v>2844</v>
      </c>
      <c r="D232" s="757" t="s">
        <v>1509</v>
      </c>
      <c r="E232" s="757" t="s">
        <v>1512</v>
      </c>
      <c r="F232" s="761"/>
      <c r="G232" s="761"/>
      <c r="H232" s="775">
        <v>0</v>
      </c>
      <c r="I232" s="761">
        <v>1</v>
      </c>
      <c r="J232" s="761">
        <v>102.93</v>
      </c>
      <c r="K232" s="775">
        <v>1</v>
      </c>
      <c r="L232" s="761">
        <v>1</v>
      </c>
      <c r="M232" s="762">
        <v>102.93</v>
      </c>
    </row>
    <row r="233" spans="1:13" ht="14.4" customHeight="1" x14ac:dyDescent="0.3">
      <c r="A233" s="756" t="s">
        <v>1880</v>
      </c>
      <c r="B233" s="757" t="s">
        <v>1505</v>
      </c>
      <c r="C233" s="757" t="s">
        <v>2845</v>
      </c>
      <c r="D233" s="757" t="s">
        <v>1509</v>
      </c>
      <c r="E233" s="757" t="s">
        <v>2846</v>
      </c>
      <c r="F233" s="761"/>
      <c r="G233" s="761"/>
      <c r="H233" s="775"/>
      <c r="I233" s="761">
        <v>1</v>
      </c>
      <c r="J233" s="761">
        <v>0</v>
      </c>
      <c r="K233" s="775"/>
      <c r="L233" s="761">
        <v>1</v>
      </c>
      <c r="M233" s="762">
        <v>0</v>
      </c>
    </row>
    <row r="234" spans="1:13" ht="14.4" customHeight="1" x14ac:dyDescent="0.3">
      <c r="A234" s="756" t="s">
        <v>1880</v>
      </c>
      <c r="B234" s="757" t="s">
        <v>1505</v>
      </c>
      <c r="C234" s="757" t="s">
        <v>1511</v>
      </c>
      <c r="D234" s="757" t="s">
        <v>1509</v>
      </c>
      <c r="E234" s="757" t="s">
        <v>1512</v>
      </c>
      <c r="F234" s="761"/>
      <c r="G234" s="761"/>
      <c r="H234" s="775">
        <v>0</v>
      </c>
      <c r="I234" s="761">
        <v>1</v>
      </c>
      <c r="J234" s="761">
        <v>57.6</v>
      </c>
      <c r="K234" s="775">
        <v>1</v>
      </c>
      <c r="L234" s="761">
        <v>1</v>
      </c>
      <c r="M234" s="762">
        <v>57.6</v>
      </c>
    </row>
    <row r="235" spans="1:13" ht="14.4" customHeight="1" x14ac:dyDescent="0.3">
      <c r="A235" s="756" t="s">
        <v>1880</v>
      </c>
      <c r="B235" s="757" t="s">
        <v>1548</v>
      </c>
      <c r="C235" s="757" t="s">
        <v>2934</v>
      </c>
      <c r="D235" s="757" t="s">
        <v>2280</v>
      </c>
      <c r="E235" s="757" t="s">
        <v>2935</v>
      </c>
      <c r="F235" s="761"/>
      <c r="G235" s="761"/>
      <c r="H235" s="775">
        <v>0</v>
      </c>
      <c r="I235" s="761">
        <v>2</v>
      </c>
      <c r="J235" s="761">
        <v>187.5</v>
      </c>
      <c r="K235" s="775">
        <v>1</v>
      </c>
      <c r="L235" s="761">
        <v>2</v>
      </c>
      <c r="M235" s="762">
        <v>187.5</v>
      </c>
    </row>
    <row r="236" spans="1:13" ht="14.4" customHeight="1" x14ac:dyDescent="0.3">
      <c r="A236" s="756" t="s">
        <v>1880</v>
      </c>
      <c r="B236" s="757" t="s">
        <v>1548</v>
      </c>
      <c r="C236" s="757" t="s">
        <v>1934</v>
      </c>
      <c r="D236" s="757" t="s">
        <v>1550</v>
      </c>
      <c r="E236" s="757" t="s">
        <v>1935</v>
      </c>
      <c r="F236" s="761"/>
      <c r="G236" s="761"/>
      <c r="H236" s="775">
        <v>0</v>
      </c>
      <c r="I236" s="761">
        <v>2</v>
      </c>
      <c r="J236" s="761">
        <v>241.22</v>
      </c>
      <c r="K236" s="775">
        <v>1</v>
      </c>
      <c r="L236" s="761">
        <v>2</v>
      </c>
      <c r="M236" s="762">
        <v>241.22</v>
      </c>
    </row>
    <row r="237" spans="1:13" ht="14.4" customHeight="1" x14ac:dyDescent="0.3">
      <c r="A237" s="756" t="s">
        <v>1880</v>
      </c>
      <c r="B237" s="757" t="s">
        <v>1548</v>
      </c>
      <c r="C237" s="757" t="s">
        <v>1549</v>
      </c>
      <c r="D237" s="757" t="s">
        <v>1550</v>
      </c>
      <c r="E237" s="757" t="s">
        <v>1551</v>
      </c>
      <c r="F237" s="761"/>
      <c r="G237" s="761"/>
      <c r="H237" s="775">
        <v>0</v>
      </c>
      <c r="I237" s="761">
        <v>5</v>
      </c>
      <c r="J237" s="761">
        <v>923.7</v>
      </c>
      <c r="K237" s="775">
        <v>1</v>
      </c>
      <c r="L237" s="761">
        <v>5</v>
      </c>
      <c r="M237" s="762">
        <v>923.7</v>
      </c>
    </row>
    <row r="238" spans="1:13" ht="14.4" customHeight="1" x14ac:dyDescent="0.3">
      <c r="A238" s="756" t="s">
        <v>1880</v>
      </c>
      <c r="B238" s="757" t="s">
        <v>1552</v>
      </c>
      <c r="C238" s="757" t="s">
        <v>1563</v>
      </c>
      <c r="D238" s="757" t="s">
        <v>774</v>
      </c>
      <c r="E238" s="757" t="s">
        <v>1564</v>
      </c>
      <c r="F238" s="761"/>
      <c r="G238" s="761"/>
      <c r="H238" s="775">
        <v>0</v>
      </c>
      <c r="I238" s="761">
        <v>1</v>
      </c>
      <c r="J238" s="761">
        <v>923.74</v>
      </c>
      <c r="K238" s="775">
        <v>1</v>
      </c>
      <c r="L238" s="761">
        <v>1</v>
      </c>
      <c r="M238" s="762">
        <v>923.74</v>
      </c>
    </row>
    <row r="239" spans="1:13" ht="14.4" customHeight="1" x14ac:dyDescent="0.3">
      <c r="A239" s="756" t="s">
        <v>1880</v>
      </c>
      <c r="B239" s="757" t="s">
        <v>1567</v>
      </c>
      <c r="C239" s="757" t="s">
        <v>1571</v>
      </c>
      <c r="D239" s="757" t="s">
        <v>1569</v>
      </c>
      <c r="E239" s="757" t="s">
        <v>1572</v>
      </c>
      <c r="F239" s="761"/>
      <c r="G239" s="761"/>
      <c r="H239" s="775">
        <v>0</v>
      </c>
      <c r="I239" s="761">
        <v>8</v>
      </c>
      <c r="J239" s="761">
        <v>1494.96</v>
      </c>
      <c r="K239" s="775">
        <v>1</v>
      </c>
      <c r="L239" s="761">
        <v>8</v>
      </c>
      <c r="M239" s="762">
        <v>1494.96</v>
      </c>
    </row>
    <row r="240" spans="1:13" ht="14.4" customHeight="1" x14ac:dyDescent="0.3">
      <c r="A240" s="756" t="s">
        <v>1880</v>
      </c>
      <c r="B240" s="757" t="s">
        <v>1577</v>
      </c>
      <c r="C240" s="757" t="s">
        <v>2062</v>
      </c>
      <c r="D240" s="757" t="s">
        <v>695</v>
      </c>
      <c r="E240" s="757" t="s">
        <v>2063</v>
      </c>
      <c r="F240" s="761"/>
      <c r="G240" s="761"/>
      <c r="H240" s="775">
        <v>0</v>
      </c>
      <c r="I240" s="761">
        <v>8</v>
      </c>
      <c r="J240" s="761">
        <v>1152.08</v>
      </c>
      <c r="K240" s="775">
        <v>1</v>
      </c>
      <c r="L240" s="761">
        <v>8</v>
      </c>
      <c r="M240" s="762">
        <v>1152.08</v>
      </c>
    </row>
    <row r="241" spans="1:13" ht="14.4" customHeight="1" x14ac:dyDescent="0.3">
      <c r="A241" s="756" t="s">
        <v>1880</v>
      </c>
      <c r="B241" s="757" t="s">
        <v>3079</v>
      </c>
      <c r="C241" s="757" t="s">
        <v>2584</v>
      </c>
      <c r="D241" s="757" t="s">
        <v>2585</v>
      </c>
      <c r="E241" s="757" t="s">
        <v>2586</v>
      </c>
      <c r="F241" s="761">
        <v>3</v>
      </c>
      <c r="G241" s="761">
        <v>393.96</v>
      </c>
      <c r="H241" s="775">
        <v>1</v>
      </c>
      <c r="I241" s="761"/>
      <c r="J241" s="761"/>
      <c r="K241" s="775">
        <v>0</v>
      </c>
      <c r="L241" s="761">
        <v>3</v>
      </c>
      <c r="M241" s="762">
        <v>393.96</v>
      </c>
    </row>
    <row r="242" spans="1:13" ht="14.4" customHeight="1" x14ac:dyDescent="0.3">
      <c r="A242" s="756" t="s">
        <v>1880</v>
      </c>
      <c r="B242" s="757" t="s">
        <v>3079</v>
      </c>
      <c r="C242" s="757" t="s">
        <v>2925</v>
      </c>
      <c r="D242" s="757" t="s">
        <v>2585</v>
      </c>
      <c r="E242" s="757" t="s">
        <v>2926</v>
      </c>
      <c r="F242" s="761">
        <v>4</v>
      </c>
      <c r="G242" s="761">
        <v>1575.76</v>
      </c>
      <c r="H242" s="775">
        <v>1</v>
      </c>
      <c r="I242" s="761"/>
      <c r="J242" s="761"/>
      <c r="K242" s="775">
        <v>0</v>
      </c>
      <c r="L242" s="761">
        <v>4</v>
      </c>
      <c r="M242" s="762">
        <v>1575.76</v>
      </c>
    </row>
    <row r="243" spans="1:13" ht="14.4" customHeight="1" x14ac:dyDescent="0.3">
      <c r="A243" s="756" t="s">
        <v>1880</v>
      </c>
      <c r="B243" s="757" t="s">
        <v>3079</v>
      </c>
      <c r="C243" s="757" t="s">
        <v>2927</v>
      </c>
      <c r="D243" s="757" t="s">
        <v>2928</v>
      </c>
      <c r="E243" s="757" t="s">
        <v>2929</v>
      </c>
      <c r="F243" s="761"/>
      <c r="G243" s="761"/>
      <c r="H243" s="775">
        <v>0</v>
      </c>
      <c r="I243" s="761">
        <v>3</v>
      </c>
      <c r="J243" s="761">
        <v>393.96</v>
      </c>
      <c r="K243" s="775">
        <v>1</v>
      </c>
      <c r="L243" s="761">
        <v>3</v>
      </c>
      <c r="M243" s="762">
        <v>393.96</v>
      </c>
    </row>
    <row r="244" spans="1:13" ht="14.4" customHeight="1" x14ac:dyDescent="0.3">
      <c r="A244" s="756" t="s">
        <v>1880</v>
      </c>
      <c r="B244" s="757" t="s">
        <v>3093</v>
      </c>
      <c r="C244" s="757" t="s">
        <v>2823</v>
      </c>
      <c r="D244" s="757" t="s">
        <v>2824</v>
      </c>
      <c r="E244" s="757" t="s">
        <v>2825</v>
      </c>
      <c r="F244" s="761"/>
      <c r="G244" s="761"/>
      <c r="H244" s="775">
        <v>0</v>
      </c>
      <c r="I244" s="761">
        <v>1</v>
      </c>
      <c r="J244" s="761">
        <v>70.3</v>
      </c>
      <c r="K244" s="775">
        <v>1</v>
      </c>
      <c r="L244" s="761">
        <v>1</v>
      </c>
      <c r="M244" s="762">
        <v>70.3</v>
      </c>
    </row>
    <row r="245" spans="1:13" ht="14.4" customHeight="1" x14ac:dyDescent="0.3">
      <c r="A245" s="756" t="s">
        <v>1880</v>
      </c>
      <c r="B245" s="757" t="s">
        <v>3093</v>
      </c>
      <c r="C245" s="757" t="s">
        <v>2826</v>
      </c>
      <c r="D245" s="757" t="s">
        <v>2824</v>
      </c>
      <c r="E245" s="757" t="s">
        <v>2827</v>
      </c>
      <c r="F245" s="761"/>
      <c r="G245" s="761"/>
      <c r="H245" s="775">
        <v>0</v>
      </c>
      <c r="I245" s="761">
        <v>2</v>
      </c>
      <c r="J245" s="761">
        <v>703.02</v>
      </c>
      <c r="K245" s="775">
        <v>1</v>
      </c>
      <c r="L245" s="761">
        <v>2</v>
      </c>
      <c r="M245" s="762">
        <v>703.02</v>
      </c>
    </row>
    <row r="246" spans="1:13" ht="14.4" customHeight="1" x14ac:dyDescent="0.3">
      <c r="A246" s="756" t="s">
        <v>1880</v>
      </c>
      <c r="B246" s="757" t="s">
        <v>3093</v>
      </c>
      <c r="C246" s="757" t="s">
        <v>2828</v>
      </c>
      <c r="D246" s="757" t="s">
        <v>2829</v>
      </c>
      <c r="E246" s="757" t="s">
        <v>2830</v>
      </c>
      <c r="F246" s="761">
        <v>2</v>
      </c>
      <c r="G246" s="761">
        <v>918.6</v>
      </c>
      <c r="H246" s="775">
        <v>1</v>
      </c>
      <c r="I246" s="761"/>
      <c r="J246" s="761"/>
      <c r="K246" s="775">
        <v>0</v>
      </c>
      <c r="L246" s="761">
        <v>2</v>
      </c>
      <c r="M246" s="762">
        <v>918.6</v>
      </c>
    </row>
    <row r="247" spans="1:13" ht="14.4" customHeight="1" x14ac:dyDescent="0.3">
      <c r="A247" s="756" t="s">
        <v>1880</v>
      </c>
      <c r="B247" s="757" t="s">
        <v>3094</v>
      </c>
      <c r="C247" s="757" t="s">
        <v>2753</v>
      </c>
      <c r="D247" s="757" t="s">
        <v>2754</v>
      </c>
      <c r="E247" s="757" t="s">
        <v>2755</v>
      </c>
      <c r="F247" s="761"/>
      <c r="G247" s="761"/>
      <c r="H247" s="775">
        <v>0</v>
      </c>
      <c r="I247" s="761">
        <v>1</v>
      </c>
      <c r="J247" s="761">
        <v>300.31</v>
      </c>
      <c r="K247" s="775">
        <v>1</v>
      </c>
      <c r="L247" s="761">
        <v>1</v>
      </c>
      <c r="M247" s="762">
        <v>300.31</v>
      </c>
    </row>
    <row r="248" spans="1:13" ht="14.4" customHeight="1" x14ac:dyDescent="0.3">
      <c r="A248" s="756" t="s">
        <v>1880</v>
      </c>
      <c r="B248" s="757" t="s">
        <v>1582</v>
      </c>
      <c r="C248" s="757" t="s">
        <v>2725</v>
      </c>
      <c r="D248" s="757" t="s">
        <v>2726</v>
      </c>
      <c r="E248" s="757" t="s">
        <v>1637</v>
      </c>
      <c r="F248" s="761">
        <v>1</v>
      </c>
      <c r="G248" s="761">
        <v>234.07</v>
      </c>
      <c r="H248" s="775">
        <v>1</v>
      </c>
      <c r="I248" s="761"/>
      <c r="J248" s="761"/>
      <c r="K248" s="775">
        <v>0</v>
      </c>
      <c r="L248" s="761">
        <v>1</v>
      </c>
      <c r="M248" s="762">
        <v>234.07</v>
      </c>
    </row>
    <row r="249" spans="1:13" ht="14.4" customHeight="1" x14ac:dyDescent="0.3">
      <c r="A249" s="756" t="s">
        <v>1880</v>
      </c>
      <c r="B249" s="757" t="s">
        <v>1582</v>
      </c>
      <c r="C249" s="757" t="s">
        <v>1583</v>
      </c>
      <c r="D249" s="757" t="s">
        <v>1584</v>
      </c>
      <c r="E249" s="757" t="s">
        <v>1585</v>
      </c>
      <c r="F249" s="761"/>
      <c r="G249" s="761"/>
      <c r="H249" s="775">
        <v>0</v>
      </c>
      <c r="I249" s="761">
        <v>4</v>
      </c>
      <c r="J249" s="761">
        <v>262.16000000000003</v>
      </c>
      <c r="K249" s="775">
        <v>1</v>
      </c>
      <c r="L249" s="761">
        <v>4</v>
      </c>
      <c r="M249" s="762">
        <v>262.16000000000003</v>
      </c>
    </row>
    <row r="250" spans="1:13" ht="14.4" customHeight="1" x14ac:dyDescent="0.3">
      <c r="A250" s="756" t="s">
        <v>1880</v>
      </c>
      <c r="B250" s="757" t="s">
        <v>1582</v>
      </c>
      <c r="C250" s="757" t="s">
        <v>2443</v>
      </c>
      <c r="D250" s="757" t="s">
        <v>1584</v>
      </c>
      <c r="E250" s="757" t="s">
        <v>2444</v>
      </c>
      <c r="F250" s="761"/>
      <c r="G250" s="761"/>
      <c r="H250" s="775">
        <v>0</v>
      </c>
      <c r="I250" s="761">
        <v>1</v>
      </c>
      <c r="J250" s="761">
        <v>229.38</v>
      </c>
      <c r="K250" s="775">
        <v>1</v>
      </c>
      <c r="L250" s="761">
        <v>1</v>
      </c>
      <c r="M250" s="762">
        <v>229.38</v>
      </c>
    </row>
    <row r="251" spans="1:13" ht="14.4" customHeight="1" x14ac:dyDescent="0.3">
      <c r="A251" s="756" t="s">
        <v>1880</v>
      </c>
      <c r="B251" s="757" t="s">
        <v>1586</v>
      </c>
      <c r="C251" s="757" t="s">
        <v>2020</v>
      </c>
      <c r="D251" s="757" t="s">
        <v>958</v>
      </c>
      <c r="E251" s="757" t="s">
        <v>1602</v>
      </c>
      <c r="F251" s="761"/>
      <c r="G251" s="761"/>
      <c r="H251" s="775">
        <v>0</v>
      </c>
      <c r="I251" s="761">
        <v>11</v>
      </c>
      <c r="J251" s="761">
        <v>1158.52</v>
      </c>
      <c r="K251" s="775">
        <v>1</v>
      </c>
      <c r="L251" s="761">
        <v>11</v>
      </c>
      <c r="M251" s="762">
        <v>1158.52</v>
      </c>
    </row>
    <row r="252" spans="1:13" ht="14.4" customHeight="1" x14ac:dyDescent="0.3">
      <c r="A252" s="756" t="s">
        <v>1880</v>
      </c>
      <c r="B252" s="757" t="s">
        <v>1586</v>
      </c>
      <c r="C252" s="757" t="s">
        <v>2021</v>
      </c>
      <c r="D252" s="757" t="s">
        <v>956</v>
      </c>
      <c r="E252" s="757" t="s">
        <v>2022</v>
      </c>
      <c r="F252" s="761"/>
      <c r="G252" s="761"/>
      <c r="H252" s="775">
        <v>0</v>
      </c>
      <c r="I252" s="761">
        <v>5</v>
      </c>
      <c r="J252" s="761">
        <v>1053.3</v>
      </c>
      <c r="K252" s="775">
        <v>1</v>
      </c>
      <c r="L252" s="761">
        <v>5</v>
      </c>
      <c r="M252" s="762">
        <v>1053.3</v>
      </c>
    </row>
    <row r="253" spans="1:13" ht="14.4" customHeight="1" x14ac:dyDescent="0.3">
      <c r="A253" s="756" t="s">
        <v>1880</v>
      </c>
      <c r="B253" s="757" t="s">
        <v>1586</v>
      </c>
      <c r="C253" s="757" t="s">
        <v>2727</v>
      </c>
      <c r="D253" s="757" t="s">
        <v>2077</v>
      </c>
      <c r="E253" s="757" t="s">
        <v>2728</v>
      </c>
      <c r="F253" s="761">
        <v>2</v>
      </c>
      <c r="G253" s="761">
        <v>65.52</v>
      </c>
      <c r="H253" s="775">
        <v>1</v>
      </c>
      <c r="I253" s="761"/>
      <c r="J253" s="761"/>
      <c r="K253" s="775">
        <v>0</v>
      </c>
      <c r="L253" s="761">
        <v>2</v>
      </c>
      <c r="M253" s="762">
        <v>65.52</v>
      </c>
    </row>
    <row r="254" spans="1:13" ht="14.4" customHeight="1" x14ac:dyDescent="0.3">
      <c r="A254" s="756" t="s">
        <v>1880</v>
      </c>
      <c r="B254" s="757" t="s">
        <v>1586</v>
      </c>
      <c r="C254" s="757" t="s">
        <v>1587</v>
      </c>
      <c r="D254" s="757" t="s">
        <v>958</v>
      </c>
      <c r="E254" s="757" t="s">
        <v>1588</v>
      </c>
      <c r="F254" s="761"/>
      <c r="G254" s="761"/>
      <c r="H254" s="775">
        <v>0</v>
      </c>
      <c r="I254" s="761">
        <v>7</v>
      </c>
      <c r="J254" s="761">
        <v>245.77</v>
      </c>
      <c r="K254" s="775">
        <v>1</v>
      </c>
      <c r="L254" s="761">
        <v>7</v>
      </c>
      <c r="M254" s="762">
        <v>245.77</v>
      </c>
    </row>
    <row r="255" spans="1:13" ht="14.4" customHeight="1" x14ac:dyDescent="0.3">
      <c r="A255" s="756" t="s">
        <v>1880</v>
      </c>
      <c r="B255" s="757" t="s">
        <v>1586</v>
      </c>
      <c r="C255" s="757" t="s">
        <v>2081</v>
      </c>
      <c r="D255" s="757" t="s">
        <v>2082</v>
      </c>
      <c r="E255" s="757" t="s">
        <v>1588</v>
      </c>
      <c r="F255" s="761">
        <v>1</v>
      </c>
      <c r="G255" s="761">
        <v>35.11</v>
      </c>
      <c r="H255" s="775">
        <v>1</v>
      </c>
      <c r="I255" s="761"/>
      <c r="J255" s="761"/>
      <c r="K255" s="775">
        <v>0</v>
      </c>
      <c r="L255" s="761">
        <v>1</v>
      </c>
      <c r="M255" s="762">
        <v>35.11</v>
      </c>
    </row>
    <row r="256" spans="1:13" ht="14.4" customHeight="1" x14ac:dyDescent="0.3">
      <c r="A256" s="756" t="s">
        <v>1880</v>
      </c>
      <c r="B256" s="757" t="s">
        <v>1594</v>
      </c>
      <c r="C256" s="757" t="s">
        <v>2551</v>
      </c>
      <c r="D256" s="757" t="s">
        <v>1596</v>
      </c>
      <c r="E256" s="757" t="s">
        <v>2512</v>
      </c>
      <c r="F256" s="761"/>
      <c r="G256" s="761"/>
      <c r="H256" s="775">
        <v>0</v>
      </c>
      <c r="I256" s="761">
        <v>1</v>
      </c>
      <c r="J256" s="761">
        <v>103.64</v>
      </c>
      <c r="K256" s="775">
        <v>1</v>
      </c>
      <c r="L256" s="761">
        <v>1</v>
      </c>
      <c r="M256" s="762">
        <v>103.64</v>
      </c>
    </row>
    <row r="257" spans="1:13" ht="14.4" customHeight="1" x14ac:dyDescent="0.3">
      <c r="A257" s="756" t="s">
        <v>1880</v>
      </c>
      <c r="B257" s="757" t="s">
        <v>3080</v>
      </c>
      <c r="C257" s="757" t="s">
        <v>2930</v>
      </c>
      <c r="D257" s="757" t="s">
        <v>2931</v>
      </c>
      <c r="E257" s="757" t="s">
        <v>2932</v>
      </c>
      <c r="F257" s="761">
        <v>1</v>
      </c>
      <c r="G257" s="761">
        <v>729.09</v>
      </c>
      <c r="H257" s="775">
        <v>1</v>
      </c>
      <c r="I257" s="761"/>
      <c r="J257" s="761"/>
      <c r="K257" s="775">
        <v>0</v>
      </c>
      <c r="L257" s="761">
        <v>1</v>
      </c>
      <c r="M257" s="762">
        <v>729.09</v>
      </c>
    </row>
    <row r="258" spans="1:13" ht="14.4" customHeight="1" x14ac:dyDescent="0.3">
      <c r="A258" s="756" t="s">
        <v>1880</v>
      </c>
      <c r="B258" s="757" t="s">
        <v>3080</v>
      </c>
      <c r="C258" s="757" t="s">
        <v>2933</v>
      </c>
      <c r="D258" s="757" t="s">
        <v>2931</v>
      </c>
      <c r="E258" s="757" t="s">
        <v>2932</v>
      </c>
      <c r="F258" s="761">
        <v>1</v>
      </c>
      <c r="G258" s="761">
        <v>729.09</v>
      </c>
      <c r="H258" s="775">
        <v>1</v>
      </c>
      <c r="I258" s="761"/>
      <c r="J258" s="761"/>
      <c r="K258" s="775">
        <v>0</v>
      </c>
      <c r="L258" s="761">
        <v>1</v>
      </c>
      <c r="M258" s="762">
        <v>729.09</v>
      </c>
    </row>
    <row r="259" spans="1:13" ht="14.4" customHeight="1" x14ac:dyDescent="0.3">
      <c r="A259" s="756" t="s">
        <v>1880</v>
      </c>
      <c r="B259" s="757" t="s">
        <v>1600</v>
      </c>
      <c r="C259" s="757" t="s">
        <v>1994</v>
      </c>
      <c r="D259" s="757" t="s">
        <v>939</v>
      </c>
      <c r="E259" s="757" t="s">
        <v>1588</v>
      </c>
      <c r="F259" s="761"/>
      <c r="G259" s="761"/>
      <c r="H259" s="775">
        <v>0</v>
      </c>
      <c r="I259" s="761">
        <v>1</v>
      </c>
      <c r="J259" s="761">
        <v>48.27</v>
      </c>
      <c r="K259" s="775">
        <v>1</v>
      </c>
      <c r="L259" s="761">
        <v>1</v>
      </c>
      <c r="M259" s="762">
        <v>48.27</v>
      </c>
    </row>
    <row r="260" spans="1:13" ht="14.4" customHeight="1" x14ac:dyDescent="0.3">
      <c r="A260" s="756" t="s">
        <v>1880</v>
      </c>
      <c r="B260" s="757" t="s">
        <v>1600</v>
      </c>
      <c r="C260" s="757" t="s">
        <v>1601</v>
      </c>
      <c r="D260" s="757" t="s">
        <v>939</v>
      </c>
      <c r="E260" s="757" t="s">
        <v>1602</v>
      </c>
      <c r="F260" s="761"/>
      <c r="G260" s="761"/>
      <c r="H260" s="775">
        <v>0</v>
      </c>
      <c r="I260" s="761">
        <v>2</v>
      </c>
      <c r="J260" s="761">
        <v>289.62</v>
      </c>
      <c r="K260" s="775">
        <v>1</v>
      </c>
      <c r="L260" s="761">
        <v>2</v>
      </c>
      <c r="M260" s="762">
        <v>289.62</v>
      </c>
    </row>
    <row r="261" spans="1:13" ht="14.4" customHeight="1" x14ac:dyDescent="0.3">
      <c r="A261" s="756" t="s">
        <v>1880</v>
      </c>
      <c r="B261" s="757" t="s">
        <v>1600</v>
      </c>
      <c r="C261" s="757" t="s">
        <v>2560</v>
      </c>
      <c r="D261" s="757" t="s">
        <v>1996</v>
      </c>
      <c r="E261" s="757" t="s">
        <v>2022</v>
      </c>
      <c r="F261" s="761"/>
      <c r="G261" s="761"/>
      <c r="H261" s="775">
        <v>0</v>
      </c>
      <c r="I261" s="761">
        <v>1</v>
      </c>
      <c r="J261" s="761">
        <v>289.62</v>
      </c>
      <c r="K261" s="775">
        <v>1</v>
      </c>
      <c r="L261" s="761">
        <v>1</v>
      </c>
      <c r="M261" s="762">
        <v>289.62</v>
      </c>
    </row>
    <row r="262" spans="1:13" ht="14.4" customHeight="1" x14ac:dyDescent="0.3">
      <c r="A262" s="756" t="s">
        <v>1880</v>
      </c>
      <c r="B262" s="757" t="s">
        <v>1603</v>
      </c>
      <c r="C262" s="757" t="s">
        <v>1604</v>
      </c>
      <c r="D262" s="757" t="s">
        <v>1605</v>
      </c>
      <c r="E262" s="757" t="s">
        <v>1597</v>
      </c>
      <c r="F262" s="761"/>
      <c r="G262" s="761"/>
      <c r="H262" s="775">
        <v>0</v>
      </c>
      <c r="I262" s="761">
        <v>6</v>
      </c>
      <c r="J262" s="761">
        <v>579.18000000000006</v>
      </c>
      <c r="K262" s="775">
        <v>1</v>
      </c>
      <c r="L262" s="761">
        <v>6</v>
      </c>
      <c r="M262" s="762">
        <v>579.18000000000006</v>
      </c>
    </row>
    <row r="263" spans="1:13" ht="14.4" customHeight="1" x14ac:dyDescent="0.3">
      <c r="A263" s="756" t="s">
        <v>1880</v>
      </c>
      <c r="B263" s="757" t="s">
        <v>1603</v>
      </c>
      <c r="C263" s="757" t="s">
        <v>1606</v>
      </c>
      <c r="D263" s="757" t="s">
        <v>1605</v>
      </c>
      <c r="E263" s="757" t="s">
        <v>1607</v>
      </c>
      <c r="F263" s="761"/>
      <c r="G263" s="761"/>
      <c r="H263" s="775">
        <v>0</v>
      </c>
      <c r="I263" s="761">
        <v>5</v>
      </c>
      <c r="J263" s="761">
        <v>52.05</v>
      </c>
      <c r="K263" s="775">
        <v>1</v>
      </c>
      <c r="L263" s="761">
        <v>5</v>
      </c>
      <c r="M263" s="762">
        <v>52.05</v>
      </c>
    </row>
    <row r="264" spans="1:13" ht="14.4" customHeight="1" x14ac:dyDescent="0.3">
      <c r="A264" s="756" t="s">
        <v>1880</v>
      </c>
      <c r="B264" s="757" t="s">
        <v>1603</v>
      </c>
      <c r="C264" s="757" t="s">
        <v>2869</v>
      </c>
      <c r="D264" s="757" t="s">
        <v>1605</v>
      </c>
      <c r="E264" s="757" t="s">
        <v>1551</v>
      </c>
      <c r="F264" s="761">
        <v>5</v>
      </c>
      <c r="G264" s="761">
        <v>804.44999999999993</v>
      </c>
      <c r="H264" s="775">
        <v>1</v>
      </c>
      <c r="I264" s="761"/>
      <c r="J264" s="761"/>
      <c r="K264" s="775">
        <v>0</v>
      </c>
      <c r="L264" s="761">
        <v>5</v>
      </c>
      <c r="M264" s="762">
        <v>804.44999999999993</v>
      </c>
    </row>
    <row r="265" spans="1:13" ht="14.4" customHeight="1" x14ac:dyDescent="0.3">
      <c r="A265" s="756" t="s">
        <v>1880</v>
      </c>
      <c r="B265" s="757" t="s">
        <v>1603</v>
      </c>
      <c r="C265" s="757" t="s">
        <v>2870</v>
      </c>
      <c r="D265" s="757" t="s">
        <v>2871</v>
      </c>
      <c r="E265" s="757" t="s">
        <v>2872</v>
      </c>
      <c r="F265" s="761">
        <v>1</v>
      </c>
      <c r="G265" s="761">
        <v>289.62</v>
      </c>
      <c r="H265" s="775">
        <v>1</v>
      </c>
      <c r="I265" s="761"/>
      <c r="J265" s="761"/>
      <c r="K265" s="775">
        <v>0</v>
      </c>
      <c r="L265" s="761">
        <v>1</v>
      </c>
      <c r="M265" s="762">
        <v>289.62</v>
      </c>
    </row>
    <row r="266" spans="1:13" ht="14.4" customHeight="1" x14ac:dyDescent="0.3">
      <c r="A266" s="756" t="s">
        <v>1880</v>
      </c>
      <c r="B266" s="757" t="s">
        <v>1612</v>
      </c>
      <c r="C266" s="757" t="s">
        <v>1613</v>
      </c>
      <c r="D266" s="757" t="s">
        <v>1614</v>
      </c>
      <c r="E266" s="757" t="s">
        <v>1615</v>
      </c>
      <c r="F266" s="761"/>
      <c r="G266" s="761"/>
      <c r="H266" s="775">
        <v>0</v>
      </c>
      <c r="I266" s="761">
        <v>1</v>
      </c>
      <c r="J266" s="761">
        <v>262.23</v>
      </c>
      <c r="K266" s="775">
        <v>1</v>
      </c>
      <c r="L266" s="761">
        <v>1</v>
      </c>
      <c r="M266" s="762">
        <v>262.23</v>
      </c>
    </row>
    <row r="267" spans="1:13" ht="14.4" customHeight="1" x14ac:dyDescent="0.3">
      <c r="A267" s="756" t="s">
        <v>1880</v>
      </c>
      <c r="B267" s="757" t="s">
        <v>1612</v>
      </c>
      <c r="C267" s="757" t="s">
        <v>2646</v>
      </c>
      <c r="D267" s="757" t="s">
        <v>1614</v>
      </c>
      <c r="E267" s="757" t="s">
        <v>2647</v>
      </c>
      <c r="F267" s="761"/>
      <c r="G267" s="761"/>
      <c r="H267" s="775">
        <v>0</v>
      </c>
      <c r="I267" s="761">
        <v>2</v>
      </c>
      <c r="J267" s="761">
        <v>874.46</v>
      </c>
      <c r="K267" s="775">
        <v>1</v>
      </c>
      <c r="L267" s="761">
        <v>2</v>
      </c>
      <c r="M267" s="762">
        <v>874.46</v>
      </c>
    </row>
    <row r="268" spans="1:13" ht="14.4" customHeight="1" x14ac:dyDescent="0.3">
      <c r="A268" s="756" t="s">
        <v>1880</v>
      </c>
      <c r="B268" s="757" t="s">
        <v>1616</v>
      </c>
      <c r="C268" s="757" t="s">
        <v>2850</v>
      </c>
      <c r="D268" s="757" t="s">
        <v>1618</v>
      </c>
      <c r="E268" s="757" t="s">
        <v>2851</v>
      </c>
      <c r="F268" s="761"/>
      <c r="G268" s="761"/>
      <c r="H268" s="775">
        <v>0</v>
      </c>
      <c r="I268" s="761">
        <v>3</v>
      </c>
      <c r="J268" s="761">
        <v>1843.44</v>
      </c>
      <c r="K268" s="775">
        <v>1</v>
      </c>
      <c r="L268" s="761">
        <v>3</v>
      </c>
      <c r="M268" s="762">
        <v>1843.44</v>
      </c>
    </row>
    <row r="269" spans="1:13" ht="14.4" customHeight="1" x14ac:dyDescent="0.3">
      <c r="A269" s="756" t="s">
        <v>1880</v>
      </c>
      <c r="B269" s="757" t="s">
        <v>1616</v>
      </c>
      <c r="C269" s="757" t="s">
        <v>2854</v>
      </c>
      <c r="D269" s="757" t="s">
        <v>1618</v>
      </c>
      <c r="E269" s="757" t="s">
        <v>2855</v>
      </c>
      <c r="F269" s="761"/>
      <c r="G269" s="761"/>
      <c r="H269" s="775">
        <v>0</v>
      </c>
      <c r="I269" s="761">
        <v>2</v>
      </c>
      <c r="J269" s="761">
        <v>1484.34</v>
      </c>
      <c r="K269" s="775">
        <v>1</v>
      </c>
      <c r="L269" s="761">
        <v>2</v>
      </c>
      <c r="M269" s="762">
        <v>1484.34</v>
      </c>
    </row>
    <row r="270" spans="1:13" ht="14.4" customHeight="1" x14ac:dyDescent="0.3">
      <c r="A270" s="756" t="s">
        <v>1880</v>
      </c>
      <c r="B270" s="757" t="s">
        <v>1616</v>
      </c>
      <c r="C270" s="757" t="s">
        <v>2852</v>
      </c>
      <c r="D270" s="757" t="s">
        <v>1618</v>
      </c>
      <c r="E270" s="757" t="s">
        <v>2853</v>
      </c>
      <c r="F270" s="761"/>
      <c r="G270" s="761"/>
      <c r="H270" s="775">
        <v>0</v>
      </c>
      <c r="I270" s="761">
        <v>3</v>
      </c>
      <c r="J270" s="761">
        <v>2457.21</v>
      </c>
      <c r="K270" s="775">
        <v>1</v>
      </c>
      <c r="L270" s="761">
        <v>3</v>
      </c>
      <c r="M270" s="762">
        <v>2457.21</v>
      </c>
    </row>
    <row r="271" spans="1:13" ht="14.4" customHeight="1" x14ac:dyDescent="0.3">
      <c r="A271" s="756" t="s">
        <v>1880</v>
      </c>
      <c r="B271" s="757" t="s">
        <v>3081</v>
      </c>
      <c r="C271" s="757" t="s">
        <v>2530</v>
      </c>
      <c r="D271" s="757" t="s">
        <v>2531</v>
      </c>
      <c r="E271" s="757" t="s">
        <v>2532</v>
      </c>
      <c r="F271" s="761"/>
      <c r="G271" s="761"/>
      <c r="H271" s="775">
        <v>0</v>
      </c>
      <c r="I271" s="761">
        <v>4</v>
      </c>
      <c r="J271" s="761">
        <v>635</v>
      </c>
      <c r="K271" s="775">
        <v>1</v>
      </c>
      <c r="L271" s="761">
        <v>4</v>
      </c>
      <c r="M271" s="762">
        <v>635</v>
      </c>
    </row>
    <row r="272" spans="1:13" ht="14.4" customHeight="1" x14ac:dyDescent="0.3">
      <c r="A272" s="756" t="s">
        <v>1880</v>
      </c>
      <c r="B272" s="757" t="s">
        <v>3081</v>
      </c>
      <c r="C272" s="757" t="s">
        <v>2812</v>
      </c>
      <c r="D272" s="757" t="s">
        <v>2531</v>
      </c>
      <c r="E272" s="757" t="s">
        <v>2813</v>
      </c>
      <c r="F272" s="761"/>
      <c r="G272" s="761"/>
      <c r="H272" s="775"/>
      <c r="I272" s="761">
        <v>1</v>
      </c>
      <c r="J272" s="761">
        <v>0</v>
      </c>
      <c r="K272" s="775"/>
      <c r="L272" s="761">
        <v>1</v>
      </c>
      <c r="M272" s="762">
        <v>0</v>
      </c>
    </row>
    <row r="273" spans="1:13" ht="14.4" customHeight="1" x14ac:dyDescent="0.3">
      <c r="A273" s="756" t="s">
        <v>1880</v>
      </c>
      <c r="B273" s="757" t="s">
        <v>1620</v>
      </c>
      <c r="C273" s="757" t="s">
        <v>1621</v>
      </c>
      <c r="D273" s="757" t="s">
        <v>1622</v>
      </c>
      <c r="E273" s="757" t="s">
        <v>1623</v>
      </c>
      <c r="F273" s="761"/>
      <c r="G273" s="761"/>
      <c r="H273" s="775">
        <v>0</v>
      </c>
      <c r="I273" s="761">
        <v>2</v>
      </c>
      <c r="J273" s="761">
        <v>186.92</v>
      </c>
      <c r="K273" s="775">
        <v>1</v>
      </c>
      <c r="L273" s="761">
        <v>2</v>
      </c>
      <c r="M273" s="762">
        <v>186.92</v>
      </c>
    </row>
    <row r="274" spans="1:13" ht="14.4" customHeight="1" x14ac:dyDescent="0.3">
      <c r="A274" s="756" t="s">
        <v>1880</v>
      </c>
      <c r="B274" s="757" t="s">
        <v>1620</v>
      </c>
      <c r="C274" s="757" t="s">
        <v>1624</v>
      </c>
      <c r="D274" s="757" t="s">
        <v>1622</v>
      </c>
      <c r="E274" s="757" t="s">
        <v>1625</v>
      </c>
      <c r="F274" s="761"/>
      <c r="G274" s="761"/>
      <c r="H274" s="775">
        <v>0</v>
      </c>
      <c r="I274" s="761">
        <v>5</v>
      </c>
      <c r="J274" s="761">
        <v>1667.6499999999999</v>
      </c>
      <c r="K274" s="775">
        <v>1</v>
      </c>
      <c r="L274" s="761">
        <v>5</v>
      </c>
      <c r="M274" s="762">
        <v>1667.6499999999999</v>
      </c>
    </row>
    <row r="275" spans="1:13" ht="14.4" customHeight="1" x14ac:dyDescent="0.3">
      <c r="A275" s="756" t="s">
        <v>1880</v>
      </c>
      <c r="B275" s="757" t="s">
        <v>3082</v>
      </c>
      <c r="C275" s="757" t="s">
        <v>2572</v>
      </c>
      <c r="D275" s="757" t="s">
        <v>2573</v>
      </c>
      <c r="E275" s="757" t="s">
        <v>2574</v>
      </c>
      <c r="F275" s="761"/>
      <c r="G275" s="761"/>
      <c r="H275" s="775">
        <v>0</v>
      </c>
      <c r="I275" s="761">
        <v>1</v>
      </c>
      <c r="J275" s="761">
        <v>98.11</v>
      </c>
      <c r="K275" s="775">
        <v>1</v>
      </c>
      <c r="L275" s="761">
        <v>1</v>
      </c>
      <c r="M275" s="762">
        <v>98.11</v>
      </c>
    </row>
    <row r="276" spans="1:13" ht="14.4" customHeight="1" x14ac:dyDescent="0.3">
      <c r="A276" s="756" t="s">
        <v>1880</v>
      </c>
      <c r="B276" s="757" t="s">
        <v>1629</v>
      </c>
      <c r="C276" s="757" t="s">
        <v>1630</v>
      </c>
      <c r="D276" s="757" t="s">
        <v>1631</v>
      </c>
      <c r="E276" s="757" t="s">
        <v>1632</v>
      </c>
      <c r="F276" s="761"/>
      <c r="G276" s="761"/>
      <c r="H276" s="775">
        <v>0</v>
      </c>
      <c r="I276" s="761">
        <v>12</v>
      </c>
      <c r="J276" s="761">
        <v>3343.68</v>
      </c>
      <c r="K276" s="775">
        <v>1</v>
      </c>
      <c r="L276" s="761">
        <v>12</v>
      </c>
      <c r="M276" s="762">
        <v>3343.68</v>
      </c>
    </row>
    <row r="277" spans="1:13" ht="14.4" customHeight="1" x14ac:dyDescent="0.3">
      <c r="A277" s="756" t="s">
        <v>1880</v>
      </c>
      <c r="B277" s="757" t="s">
        <v>1629</v>
      </c>
      <c r="C277" s="757" t="s">
        <v>2716</v>
      </c>
      <c r="D277" s="757" t="s">
        <v>1631</v>
      </c>
      <c r="E277" s="757" t="s">
        <v>2574</v>
      </c>
      <c r="F277" s="761"/>
      <c r="G277" s="761"/>
      <c r="H277" s="775">
        <v>0</v>
      </c>
      <c r="I277" s="761">
        <v>5</v>
      </c>
      <c r="J277" s="761">
        <v>940.1400000000001</v>
      </c>
      <c r="K277" s="775">
        <v>1</v>
      </c>
      <c r="L277" s="761">
        <v>5</v>
      </c>
      <c r="M277" s="762">
        <v>940.1400000000001</v>
      </c>
    </row>
    <row r="278" spans="1:13" ht="14.4" customHeight="1" x14ac:dyDescent="0.3">
      <c r="A278" s="756" t="s">
        <v>1880</v>
      </c>
      <c r="B278" s="757" t="s">
        <v>1629</v>
      </c>
      <c r="C278" s="757" t="s">
        <v>1636</v>
      </c>
      <c r="D278" s="757" t="s">
        <v>1631</v>
      </c>
      <c r="E278" s="757" t="s">
        <v>1637</v>
      </c>
      <c r="F278" s="761"/>
      <c r="G278" s="761"/>
      <c r="H278" s="775">
        <v>0</v>
      </c>
      <c r="I278" s="761">
        <v>5</v>
      </c>
      <c r="J278" s="761">
        <v>1880.27</v>
      </c>
      <c r="K278" s="775">
        <v>1</v>
      </c>
      <c r="L278" s="761">
        <v>5</v>
      </c>
      <c r="M278" s="762">
        <v>1880.27</v>
      </c>
    </row>
    <row r="279" spans="1:13" ht="14.4" customHeight="1" x14ac:dyDescent="0.3">
      <c r="A279" s="756" t="s">
        <v>1880</v>
      </c>
      <c r="B279" s="757" t="s">
        <v>1629</v>
      </c>
      <c r="C279" s="757" t="s">
        <v>1640</v>
      </c>
      <c r="D279" s="757" t="s">
        <v>1631</v>
      </c>
      <c r="E279" s="757" t="s">
        <v>1641</v>
      </c>
      <c r="F279" s="761"/>
      <c r="G279" s="761"/>
      <c r="H279" s="775">
        <v>0</v>
      </c>
      <c r="I279" s="761">
        <v>10</v>
      </c>
      <c r="J279" s="761">
        <v>5281.96</v>
      </c>
      <c r="K279" s="775">
        <v>1</v>
      </c>
      <c r="L279" s="761">
        <v>10</v>
      </c>
      <c r="M279" s="762">
        <v>5281.96</v>
      </c>
    </row>
    <row r="280" spans="1:13" ht="14.4" customHeight="1" x14ac:dyDescent="0.3">
      <c r="A280" s="756" t="s">
        <v>1880</v>
      </c>
      <c r="B280" s="757" t="s">
        <v>3085</v>
      </c>
      <c r="C280" s="757" t="s">
        <v>2873</v>
      </c>
      <c r="D280" s="757" t="s">
        <v>2238</v>
      </c>
      <c r="E280" s="757" t="s">
        <v>2022</v>
      </c>
      <c r="F280" s="761"/>
      <c r="G280" s="761"/>
      <c r="H280" s="775">
        <v>0</v>
      </c>
      <c r="I280" s="761">
        <v>2</v>
      </c>
      <c r="J280" s="761">
        <v>706.36</v>
      </c>
      <c r="K280" s="775">
        <v>1</v>
      </c>
      <c r="L280" s="761">
        <v>2</v>
      </c>
      <c r="M280" s="762">
        <v>706.36</v>
      </c>
    </row>
    <row r="281" spans="1:13" ht="14.4" customHeight="1" x14ac:dyDescent="0.3">
      <c r="A281" s="756" t="s">
        <v>1880</v>
      </c>
      <c r="B281" s="757" t="s">
        <v>3085</v>
      </c>
      <c r="C281" s="757" t="s">
        <v>2239</v>
      </c>
      <c r="D281" s="757" t="s">
        <v>2238</v>
      </c>
      <c r="E281" s="757" t="s">
        <v>2240</v>
      </c>
      <c r="F281" s="761"/>
      <c r="G281" s="761"/>
      <c r="H281" s="775">
        <v>0</v>
      </c>
      <c r="I281" s="761">
        <v>4</v>
      </c>
      <c r="J281" s="761">
        <v>2060.13</v>
      </c>
      <c r="K281" s="775">
        <v>1</v>
      </c>
      <c r="L281" s="761">
        <v>4</v>
      </c>
      <c r="M281" s="762">
        <v>2060.13</v>
      </c>
    </row>
    <row r="282" spans="1:13" ht="14.4" customHeight="1" x14ac:dyDescent="0.3">
      <c r="A282" s="756" t="s">
        <v>1880</v>
      </c>
      <c r="B282" s="757" t="s">
        <v>3095</v>
      </c>
      <c r="C282" s="757" t="s">
        <v>2759</v>
      </c>
      <c r="D282" s="757" t="s">
        <v>2760</v>
      </c>
      <c r="E282" s="757" t="s">
        <v>2761</v>
      </c>
      <c r="F282" s="761"/>
      <c r="G282" s="761"/>
      <c r="H282" s="775">
        <v>0</v>
      </c>
      <c r="I282" s="761">
        <v>1</v>
      </c>
      <c r="J282" s="761">
        <v>556.04</v>
      </c>
      <c r="K282" s="775">
        <v>1</v>
      </c>
      <c r="L282" s="761">
        <v>1</v>
      </c>
      <c r="M282" s="762">
        <v>556.04</v>
      </c>
    </row>
    <row r="283" spans="1:13" ht="14.4" customHeight="1" x14ac:dyDescent="0.3">
      <c r="A283" s="756" t="s">
        <v>1880</v>
      </c>
      <c r="B283" s="757" t="s">
        <v>3095</v>
      </c>
      <c r="C283" s="757" t="s">
        <v>2762</v>
      </c>
      <c r="D283" s="757" t="s">
        <v>2763</v>
      </c>
      <c r="E283" s="757" t="s">
        <v>2764</v>
      </c>
      <c r="F283" s="761"/>
      <c r="G283" s="761"/>
      <c r="H283" s="775">
        <v>0</v>
      </c>
      <c r="I283" s="761">
        <v>1</v>
      </c>
      <c r="J283" s="761">
        <v>621.88</v>
      </c>
      <c r="K283" s="775">
        <v>1</v>
      </c>
      <c r="L283" s="761">
        <v>1</v>
      </c>
      <c r="M283" s="762">
        <v>621.88</v>
      </c>
    </row>
    <row r="284" spans="1:13" ht="14.4" customHeight="1" x14ac:dyDescent="0.3">
      <c r="A284" s="756" t="s">
        <v>1880</v>
      </c>
      <c r="B284" s="757" t="s">
        <v>3095</v>
      </c>
      <c r="C284" s="757" t="s">
        <v>2765</v>
      </c>
      <c r="D284" s="757" t="s">
        <v>2763</v>
      </c>
      <c r="E284" s="757" t="s">
        <v>2764</v>
      </c>
      <c r="F284" s="761"/>
      <c r="G284" s="761"/>
      <c r="H284" s="775">
        <v>0</v>
      </c>
      <c r="I284" s="761">
        <v>1</v>
      </c>
      <c r="J284" s="761">
        <v>621.88</v>
      </c>
      <c r="K284" s="775">
        <v>1</v>
      </c>
      <c r="L284" s="761">
        <v>1</v>
      </c>
      <c r="M284" s="762">
        <v>621.88</v>
      </c>
    </row>
    <row r="285" spans="1:13" ht="14.4" customHeight="1" x14ac:dyDescent="0.3">
      <c r="A285" s="756" t="s">
        <v>1880</v>
      </c>
      <c r="B285" s="757" t="s">
        <v>3083</v>
      </c>
      <c r="C285" s="757" t="s">
        <v>2720</v>
      </c>
      <c r="D285" s="757" t="s">
        <v>2477</v>
      </c>
      <c r="E285" s="757" t="s">
        <v>2478</v>
      </c>
      <c r="F285" s="761"/>
      <c r="G285" s="761"/>
      <c r="H285" s="775">
        <v>0</v>
      </c>
      <c r="I285" s="761">
        <v>3</v>
      </c>
      <c r="J285" s="761">
        <v>2392.62</v>
      </c>
      <c r="K285" s="775">
        <v>1</v>
      </c>
      <c r="L285" s="761">
        <v>3</v>
      </c>
      <c r="M285" s="762">
        <v>2392.62</v>
      </c>
    </row>
    <row r="286" spans="1:13" ht="14.4" customHeight="1" x14ac:dyDescent="0.3">
      <c r="A286" s="756" t="s">
        <v>1880</v>
      </c>
      <c r="B286" s="757" t="s">
        <v>3083</v>
      </c>
      <c r="C286" s="757" t="s">
        <v>2717</v>
      </c>
      <c r="D286" s="757" t="s">
        <v>2477</v>
      </c>
      <c r="E286" s="757" t="s">
        <v>2718</v>
      </c>
      <c r="F286" s="761"/>
      <c r="G286" s="761"/>
      <c r="H286" s="775">
        <v>0</v>
      </c>
      <c r="I286" s="761">
        <v>9</v>
      </c>
      <c r="J286" s="761">
        <v>6653.97</v>
      </c>
      <c r="K286" s="775">
        <v>1</v>
      </c>
      <c r="L286" s="761">
        <v>9</v>
      </c>
      <c r="M286" s="762">
        <v>6653.97</v>
      </c>
    </row>
    <row r="287" spans="1:13" ht="14.4" customHeight="1" x14ac:dyDescent="0.3">
      <c r="A287" s="756" t="s">
        <v>1880</v>
      </c>
      <c r="B287" s="757" t="s">
        <v>3083</v>
      </c>
      <c r="C287" s="757" t="s">
        <v>2719</v>
      </c>
      <c r="D287" s="757" t="s">
        <v>2477</v>
      </c>
      <c r="E287" s="757" t="s">
        <v>2718</v>
      </c>
      <c r="F287" s="761"/>
      <c r="G287" s="761"/>
      <c r="H287" s="775"/>
      <c r="I287" s="761">
        <v>1</v>
      </c>
      <c r="J287" s="761">
        <v>0</v>
      </c>
      <c r="K287" s="775"/>
      <c r="L287" s="761">
        <v>1</v>
      </c>
      <c r="M287" s="762">
        <v>0</v>
      </c>
    </row>
    <row r="288" spans="1:13" ht="14.4" customHeight="1" x14ac:dyDescent="0.3">
      <c r="A288" s="756" t="s">
        <v>1880</v>
      </c>
      <c r="B288" s="757" t="s">
        <v>3096</v>
      </c>
      <c r="C288" s="757" t="s">
        <v>2892</v>
      </c>
      <c r="D288" s="757" t="s">
        <v>2893</v>
      </c>
      <c r="E288" s="757" t="s">
        <v>2739</v>
      </c>
      <c r="F288" s="761"/>
      <c r="G288" s="761"/>
      <c r="H288" s="775">
        <v>0</v>
      </c>
      <c r="I288" s="761">
        <v>2</v>
      </c>
      <c r="J288" s="761">
        <v>2847.62</v>
      </c>
      <c r="K288" s="775">
        <v>1</v>
      </c>
      <c r="L288" s="761">
        <v>2</v>
      </c>
      <c r="M288" s="762">
        <v>2847.62</v>
      </c>
    </row>
    <row r="289" spans="1:13" ht="14.4" customHeight="1" x14ac:dyDescent="0.3">
      <c r="A289" s="756" t="s">
        <v>1880</v>
      </c>
      <c r="B289" s="757" t="s">
        <v>1655</v>
      </c>
      <c r="C289" s="757" t="s">
        <v>1794</v>
      </c>
      <c r="D289" s="757" t="s">
        <v>1268</v>
      </c>
      <c r="E289" s="757" t="s">
        <v>1795</v>
      </c>
      <c r="F289" s="761"/>
      <c r="G289" s="761"/>
      <c r="H289" s="775">
        <v>0</v>
      </c>
      <c r="I289" s="761">
        <v>1</v>
      </c>
      <c r="J289" s="761">
        <v>79.03</v>
      </c>
      <c r="K289" s="775">
        <v>1</v>
      </c>
      <c r="L289" s="761">
        <v>1</v>
      </c>
      <c r="M289" s="762">
        <v>79.03</v>
      </c>
    </row>
    <row r="290" spans="1:13" ht="14.4" customHeight="1" x14ac:dyDescent="0.3">
      <c r="A290" s="756" t="s">
        <v>1880</v>
      </c>
      <c r="B290" s="757" t="s">
        <v>1655</v>
      </c>
      <c r="C290" s="757" t="s">
        <v>1656</v>
      </c>
      <c r="D290" s="757" t="s">
        <v>1657</v>
      </c>
      <c r="E290" s="757" t="s">
        <v>1658</v>
      </c>
      <c r="F290" s="761"/>
      <c r="G290" s="761"/>
      <c r="H290" s="775">
        <v>0</v>
      </c>
      <c r="I290" s="761">
        <v>1</v>
      </c>
      <c r="J290" s="761">
        <v>46.07</v>
      </c>
      <c r="K290" s="775">
        <v>1</v>
      </c>
      <c r="L290" s="761">
        <v>1</v>
      </c>
      <c r="M290" s="762">
        <v>46.07</v>
      </c>
    </row>
    <row r="291" spans="1:13" ht="14.4" customHeight="1" x14ac:dyDescent="0.3">
      <c r="A291" s="756" t="s">
        <v>1880</v>
      </c>
      <c r="B291" s="757" t="s">
        <v>1655</v>
      </c>
      <c r="C291" s="757" t="s">
        <v>1790</v>
      </c>
      <c r="D291" s="757" t="s">
        <v>1272</v>
      </c>
      <c r="E291" s="757" t="s">
        <v>1791</v>
      </c>
      <c r="F291" s="761"/>
      <c r="G291" s="761"/>
      <c r="H291" s="775">
        <v>0</v>
      </c>
      <c r="I291" s="761">
        <v>1</v>
      </c>
      <c r="J291" s="761">
        <v>59.27</v>
      </c>
      <c r="K291" s="775">
        <v>1</v>
      </c>
      <c r="L291" s="761">
        <v>1</v>
      </c>
      <c r="M291" s="762">
        <v>59.27</v>
      </c>
    </row>
    <row r="292" spans="1:13" ht="14.4" customHeight="1" x14ac:dyDescent="0.3">
      <c r="A292" s="756" t="s">
        <v>1880</v>
      </c>
      <c r="B292" s="757" t="s">
        <v>1655</v>
      </c>
      <c r="C292" s="757" t="s">
        <v>1792</v>
      </c>
      <c r="D292" s="757" t="s">
        <v>1270</v>
      </c>
      <c r="E292" s="757" t="s">
        <v>1793</v>
      </c>
      <c r="F292" s="761"/>
      <c r="G292" s="761"/>
      <c r="H292" s="775">
        <v>0</v>
      </c>
      <c r="I292" s="761">
        <v>1</v>
      </c>
      <c r="J292" s="761">
        <v>46.07</v>
      </c>
      <c r="K292" s="775">
        <v>1</v>
      </c>
      <c r="L292" s="761">
        <v>1</v>
      </c>
      <c r="M292" s="762">
        <v>46.07</v>
      </c>
    </row>
    <row r="293" spans="1:13" ht="14.4" customHeight="1" x14ac:dyDescent="0.3">
      <c r="A293" s="756" t="s">
        <v>1880</v>
      </c>
      <c r="B293" s="757" t="s">
        <v>3092</v>
      </c>
      <c r="C293" s="757" t="s">
        <v>2722</v>
      </c>
      <c r="D293" s="757" t="s">
        <v>2723</v>
      </c>
      <c r="E293" s="757" t="s">
        <v>2724</v>
      </c>
      <c r="F293" s="761"/>
      <c r="G293" s="761"/>
      <c r="H293" s="775">
        <v>0</v>
      </c>
      <c r="I293" s="761">
        <v>2</v>
      </c>
      <c r="J293" s="761">
        <v>141.08000000000001</v>
      </c>
      <c r="K293" s="775">
        <v>1</v>
      </c>
      <c r="L293" s="761">
        <v>2</v>
      </c>
      <c r="M293" s="762">
        <v>141.08000000000001</v>
      </c>
    </row>
    <row r="294" spans="1:13" ht="14.4" customHeight="1" x14ac:dyDescent="0.3">
      <c r="A294" s="756" t="s">
        <v>1880</v>
      </c>
      <c r="B294" s="757" t="s">
        <v>3089</v>
      </c>
      <c r="C294" s="757" t="s">
        <v>2838</v>
      </c>
      <c r="D294" s="757" t="s">
        <v>2839</v>
      </c>
      <c r="E294" s="757" t="s">
        <v>2840</v>
      </c>
      <c r="F294" s="761">
        <v>5</v>
      </c>
      <c r="G294" s="761">
        <v>242.1</v>
      </c>
      <c r="H294" s="775">
        <v>1</v>
      </c>
      <c r="I294" s="761"/>
      <c r="J294" s="761"/>
      <c r="K294" s="775">
        <v>0</v>
      </c>
      <c r="L294" s="761">
        <v>5</v>
      </c>
      <c r="M294" s="762">
        <v>242.1</v>
      </c>
    </row>
    <row r="295" spans="1:13" ht="14.4" customHeight="1" x14ac:dyDescent="0.3">
      <c r="A295" s="756" t="s">
        <v>1880</v>
      </c>
      <c r="B295" s="757" t="s">
        <v>1706</v>
      </c>
      <c r="C295" s="757" t="s">
        <v>1944</v>
      </c>
      <c r="D295" s="757" t="s">
        <v>1945</v>
      </c>
      <c r="E295" s="757" t="s">
        <v>1946</v>
      </c>
      <c r="F295" s="761">
        <v>3</v>
      </c>
      <c r="G295" s="761">
        <v>217.64999999999998</v>
      </c>
      <c r="H295" s="775">
        <v>1</v>
      </c>
      <c r="I295" s="761"/>
      <c r="J295" s="761"/>
      <c r="K295" s="775">
        <v>0</v>
      </c>
      <c r="L295" s="761">
        <v>3</v>
      </c>
      <c r="M295" s="762">
        <v>217.64999999999998</v>
      </c>
    </row>
    <row r="296" spans="1:13" ht="14.4" customHeight="1" x14ac:dyDescent="0.3">
      <c r="A296" s="756" t="s">
        <v>1880</v>
      </c>
      <c r="B296" s="757" t="s">
        <v>1706</v>
      </c>
      <c r="C296" s="757" t="s">
        <v>1707</v>
      </c>
      <c r="D296" s="757" t="s">
        <v>892</v>
      </c>
      <c r="E296" s="757" t="s">
        <v>1708</v>
      </c>
      <c r="F296" s="761">
        <v>3</v>
      </c>
      <c r="G296" s="761">
        <v>195.84</v>
      </c>
      <c r="H296" s="775">
        <v>1</v>
      </c>
      <c r="I296" s="761"/>
      <c r="J296" s="761"/>
      <c r="K296" s="775">
        <v>0</v>
      </c>
      <c r="L296" s="761">
        <v>3</v>
      </c>
      <c r="M296" s="762">
        <v>195.84</v>
      </c>
    </row>
    <row r="297" spans="1:13" ht="14.4" customHeight="1" x14ac:dyDescent="0.3">
      <c r="A297" s="756" t="s">
        <v>1880</v>
      </c>
      <c r="B297" s="757" t="s">
        <v>1719</v>
      </c>
      <c r="C297" s="757" t="s">
        <v>1720</v>
      </c>
      <c r="D297" s="757" t="s">
        <v>1721</v>
      </c>
      <c r="E297" s="757" t="s">
        <v>1722</v>
      </c>
      <c r="F297" s="761"/>
      <c r="G297" s="761"/>
      <c r="H297" s="775"/>
      <c r="I297" s="761">
        <v>13</v>
      </c>
      <c r="J297" s="761">
        <v>0</v>
      </c>
      <c r="K297" s="775"/>
      <c r="L297" s="761">
        <v>13</v>
      </c>
      <c r="M297" s="762">
        <v>0</v>
      </c>
    </row>
    <row r="298" spans="1:13" ht="14.4" customHeight="1" x14ac:dyDescent="0.3">
      <c r="A298" s="756" t="s">
        <v>1880</v>
      </c>
      <c r="B298" s="757" t="s">
        <v>1719</v>
      </c>
      <c r="C298" s="757" t="s">
        <v>2888</v>
      </c>
      <c r="D298" s="757" t="s">
        <v>2889</v>
      </c>
      <c r="E298" s="757" t="s">
        <v>2890</v>
      </c>
      <c r="F298" s="761">
        <v>1</v>
      </c>
      <c r="G298" s="761">
        <v>0</v>
      </c>
      <c r="H298" s="775"/>
      <c r="I298" s="761"/>
      <c r="J298" s="761"/>
      <c r="K298" s="775"/>
      <c r="L298" s="761">
        <v>1</v>
      </c>
      <c r="M298" s="762">
        <v>0</v>
      </c>
    </row>
    <row r="299" spans="1:13" ht="14.4" customHeight="1" x14ac:dyDescent="0.3">
      <c r="A299" s="756" t="s">
        <v>1880</v>
      </c>
      <c r="B299" s="757" t="s">
        <v>3097</v>
      </c>
      <c r="C299" s="757" t="s">
        <v>2900</v>
      </c>
      <c r="D299" s="757" t="s">
        <v>2901</v>
      </c>
      <c r="E299" s="757" t="s">
        <v>2902</v>
      </c>
      <c r="F299" s="761">
        <v>2</v>
      </c>
      <c r="G299" s="761">
        <v>120.78</v>
      </c>
      <c r="H299" s="775">
        <v>1</v>
      </c>
      <c r="I299" s="761"/>
      <c r="J299" s="761"/>
      <c r="K299" s="775">
        <v>0</v>
      </c>
      <c r="L299" s="761">
        <v>2</v>
      </c>
      <c r="M299" s="762">
        <v>120.78</v>
      </c>
    </row>
    <row r="300" spans="1:13" ht="14.4" customHeight="1" x14ac:dyDescent="0.3">
      <c r="A300" s="756" t="s">
        <v>1880</v>
      </c>
      <c r="B300" s="757" t="s">
        <v>1736</v>
      </c>
      <c r="C300" s="757" t="s">
        <v>2706</v>
      </c>
      <c r="D300" s="757" t="s">
        <v>2707</v>
      </c>
      <c r="E300" s="757" t="s">
        <v>2708</v>
      </c>
      <c r="F300" s="761">
        <v>2</v>
      </c>
      <c r="G300" s="761">
        <v>18.8</v>
      </c>
      <c r="H300" s="775">
        <v>1</v>
      </c>
      <c r="I300" s="761"/>
      <c r="J300" s="761"/>
      <c r="K300" s="775">
        <v>0</v>
      </c>
      <c r="L300" s="761">
        <v>2</v>
      </c>
      <c r="M300" s="762">
        <v>18.8</v>
      </c>
    </row>
    <row r="301" spans="1:13" ht="14.4" customHeight="1" x14ac:dyDescent="0.3">
      <c r="A301" s="756" t="s">
        <v>1880</v>
      </c>
      <c r="B301" s="757" t="s">
        <v>1736</v>
      </c>
      <c r="C301" s="757" t="s">
        <v>2473</v>
      </c>
      <c r="D301" s="757" t="s">
        <v>2474</v>
      </c>
      <c r="E301" s="757" t="s">
        <v>1739</v>
      </c>
      <c r="F301" s="761"/>
      <c r="G301" s="761"/>
      <c r="H301" s="775">
        <v>0</v>
      </c>
      <c r="I301" s="761">
        <v>2</v>
      </c>
      <c r="J301" s="761">
        <v>9.4</v>
      </c>
      <c r="K301" s="775">
        <v>1</v>
      </c>
      <c r="L301" s="761">
        <v>2</v>
      </c>
      <c r="M301" s="762">
        <v>9.4</v>
      </c>
    </row>
    <row r="302" spans="1:13" ht="14.4" customHeight="1" x14ac:dyDescent="0.3">
      <c r="A302" s="756" t="s">
        <v>1880</v>
      </c>
      <c r="B302" s="757" t="s">
        <v>1736</v>
      </c>
      <c r="C302" s="757" t="s">
        <v>1737</v>
      </c>
      <c r="D302" s="757" t="s">
        <v>1738</v>
      </c>
      <c r="E302" s="757" t="s">
        <v>1739</v>
      </c>
      <c r="F302" s="761">
        <v>1</v>
      </c>
      <c r="G302" s="761">
        <v>4.7</v>
      </c>
      <c r="H302" s="775">
        <v>0.2</v>
      </c>
      <c r="I302" s="761">
        <v>4</v>
      </c>
      <c r="J302" s="761">
        <v>18.8</v>
      </c>
      <c r="K302" s="775">
        <v>0.8</v>
      </c>
      <c r="L302" s="761">
        <v>5</v>
      </c>
      <c r="M302" s="762">
        <v>23.5</v>
      </c>
    </row>
    <row r="303" spans="1:13" ht="14.4" customHeight="1" x14ac:dyDescent="0.3">
      <c r="A303" s="756" t="s">
        <v>1880</v>
      </c>
      <c r="B303" s="757" t="s">
        <v>1744</v>
      </c>
      <c r="C303" s="757" t="s">
        <v>2936</v>
      </c>
      <c r="D303" s="757" t="s">
        <v>2284</v>
      </c>
      <c r="E303" s="757" t="s">
        <v>1746</v>
      </c>
      <c r="F303" s="761">
        <v>3</v>
      </c>
      <c r="G303" s="761">
        <v>0</v>
      </c>
      <c r="H303" s="775"/>
      <c r="I303" s="761"/>
      <c r="J303" s="761"/>
      <c r="K303" s="775"/>
      <c r="L303" s="761">
        <v>3</v>
      </c>
      <c r="M303" s="762">
        <v>0</v>
      </c>
    </row>
    <row r="304" spans="1:13" ht="14.4" customHeight="1" x14ac:dyDescent="0.3">
      <c r="A304" s="756" t="s">
        <v>1880</v>
      </c>
      <c r="B304" s="757" t="s">
        <v>1744</v>
      </c>
      <c r="C304" s="757" t="s">
        <v>1747</v>
      </c>
      <c r="D304" s="757" t="s">
        <v>1060</v>
      </c>
      <c r="E304" s="757" t="s">
        <v>1748</v>
      </c>
      <c r="F304" s="761"/>
      <c r="G304" s="761"/>
      <c r="H304" s="775"/>
      <c r="I304" s="761">
        <v>6</v>
      </c>
      <c r="J304" s="761">
        <v>0</v>
      </c>
      <c r="K304" s="775"/>
      <c r="L304" s="761">
        <v>6</v>
      </c>
      <c r="M304" s="762">
        <v>0</v>
      </c>
    </row>
    <row r="305" spans="1:13" ht="14.4" customHeight="1" x14ac:dyDescent="0.3">
      <c r="A305" s="756" t="s">
        <v>1880</v>
      </c>
      <c r="B305" s="757" t="s">
        <v>1744</v>
      </c>
      <c r="C305" s="757" t="s">
        <v>2937</v>
      </c>
      <c r="D305" s="757" t="s">
        <v>2938</v>
      </c>
      <c r="E305" s="757" t="s">
        <v>2574</v>
      </c>
      <c r="F305" s="761">
        <v>1</v>
      </c>
      <c r="G305" s="761">
        <v>0</v>
      </c>
      <c r="H305" s="775"/>
      <c r="I305" s="761"/>
      <c r="J305" s="761"/>
      <c r="K305" s="775"/>
      <c r="L305" s="761">
        <v>1</v>
      </c>
      <c r="M305" s="762">
        <v>0</v>
      </c>
    </row>
    <row r="306" spans="1:13" ht="14.4" customHeight="1" x14ac:dyDescent="0.3">
      <c r="A306" s="756" t="s">
        <v>1880</v>
      </c>
      <c r="B306" s="757" t="s">
        <v>1749</v>
      </c>
      <c r="C306" s="757" t="s">
        <v>1750</v>
      </c>
      <c r="D306" s="757" t="s">
        <v>677</v>
      </c>
      <c r="E306" s="757" t="s">
        <v>1590</v>
      </c>
      <c r="F306" s="761"/>
      <c r="G306" s="761"/>
      <c r="H306" s="775">
        <v>0</v>
      </c>
      <c r="I306" s="761">
        <v>4</v>
      </c>
      <c r="J306" s="761">
        <v>170.28</v>
      </c>
      <c r="K306" s="775">
        <v>1</v>
      </c>
      <c r="L306" s="761">
        <v>4</v>
      </c>
      <c r="M306" s="762">
        <v>170.28</v>
      </c>
    </row>
    <row r="307" spans="1:13" ht="14.4" customHeight="1" x14ac:dyDescent="0.3">
      <c r="A307" s="756" t="s">
        <v>1880</v>
      </c>
      <c r="B307" s="757" t="s">
        <v>3098</v>
      </c>
      <c r="C307" s="757" t="s">
        <v>2875</v>
      </c>
      <c r="D307" s="757" t="s">
        <v>2876</v>
      </c>
      <c r="E307" s="757" t="s">
        <v>2877</v>
      </c>
      <c r="F307" s="761"/>
      <c r="G307" s="761"/>
      <c r="H307" s="775">
        <v>0</v>
      </c>
      <c r="I307" s="761">
        <v>7</v>
      </c>
      <c r="J307" s="761">
        <v>860.71999999999991</v>
      </c>
      <c r="K307" s="775">
        <v>1</v>
      </c>
      <c r="L307" s="761">
        <v>7</v>
      </c>
      <c r="M307" s="762">
        <v>860.71999999999991</v>
      </c>
    </row>
    <row r="308" spans="1:13" ht="14.4" customHeight="1" x14ac:dyDescent="0.3">
      <c r="A308" s="756" t="s">
        <v>1880</v>
      </c>
      <c r="B308" s="757" t="s">
        <v>3099</v>
      </c>
      <c r="C308" s="757" t="s">
        <v>2819</v>
      </c>
      <c r="D308" s="757" t="s">
        <v>2820</v>
      </c>
      <c r="E308" s="757" t="s">
        <v>2821</v>
      </c>
      <c r="F308" s="761"/>
      <c r="G308" s="761"/>
      <c r="H308" s="775">
        <v>0</v>
      </c>
      <c r="I308" s="761">
        <v>2</v>
      </c>
      <c r="J308" s="761">
        <v>282.5</v>
      </c>
      <c r="K308" s="775">
        <v>1</v>
      </c>
      <c r="L308" s="761">
        <v>2</v>
      </c>
      <c r="M308" s="762">
        <v>282.5</v>
      </c>
    </row>
    <row r="309" spans="1:13" ht="14.4" customHeight="1" x14ac:dyDescent="0.3">
      <c r="A309" s="756" t="s">
        <v>1880</v>
      </c>
      <c r="B309" s="757" t="s">
        <v>1752</v>
      </c>
      <c r="C309" s="757" t="s">
        <v>1753</v>
      </c>
      <c r="D309" s="757" t="s">
        <v>1039</v>
      </c>
      <c r="E309" s="757" t="s">
        <v>1754</v>
      </c>
      <c r="F309" s="761"/>
      <c r="G309" s="761"/>
      <c r="H309" s="775">
        <v>0</v>
      </c>
      <c r="I309" s="761">
        <v>3</v>
      </c>
      <c r="J309" s="761">
        <v>191.25</v>
      </c>
      <c r="K309" s="775">
        <v>1</v>
      </c>
      <c r="L309" s="761">
        <v>3</v>
      </c>
      <c r="M309" s="762">
        <v>191.25</v>
      </c>
    </row>
    <row r="310" spans="1:13" ht="14.4" customHeight="1" x14ac:dyDescent="0.3">
      <c r="A310" s="756" t="s">
        <v>1880</v>
      </c>
      <c r="B310" s="757" t="s">
        <v>3100</v>
      </c>
      <c r="C310" s="757" t="s">
        <v>2740</v>
      </c>
      <c r="D310" s="757" t="s">
        <v>2741</v>
      </c>
      <c r="E310" s="757" t="s">
        <v>1602</v>
      </c>
      <c r="F310" s="761"/>
      <c r="G310" s="761"/>
      <c r="H310" s="775">
        <v>0</v>
      </c>
      <c r="I310" s="761">
        <v>1</v>
      </c>
      <c r="J310" s="761">
        <v>207.45</v>
      </c>
      <c r="K310" s="775">
        <v>1</v>
      </c>
      <c r="L310" s="761">
        <v>1</v>
      </c>
      <c r="M310" s="762">
        <v>207.45</v>
      </c>
    </row>
    <row r="311" spans="1:13" ht="14.4" customHeight="1" x14ac:dyDescent="0.3">
      <c r="A311" s="756" t="s">
        <v>1880</v>
      </c>
      <c r="B311" s="757" t="s">
        <v>3100</v>
      </c>
      <c r="C311" s="757" t="s">
        <v>2742</v>
      </c>
      <c r="D311" s="757" t="s">
        <v>2626</v>
      </c>
      <c r="E311" s="757" t="s">
        <v>2743</v>
      </c>
      <c r="F311" s="761">
        <v>1</v>
      </c>
      <c r="G311" s="761">
        <v>207.45</v>
      </c>
      <c r="H311" s="775">
        <v>1</v>
      </c>
      <c r="I311" s="761"/>
      <c r="J311" s="761"/>
      <c r="K311" s="775">
        <v>0</v>
      </c>
      <c r="L311" s="761">
        <v>1</v>
      </c>
      <c r="M311" s="762">
        <v>207.45</v>
      </c>
    </row>
    <row r="312" spans="1:13" ht="14.4" customHeight="1" x14ac:dyDescent="0.3">
      <c r="A312" s="756" t="s">
        <v>1880</v>
      </c>
      <c r="B312" s="757" t="s">
        <v>1573</v>
      </c>
      <c r="C312" s="757" t="s">
        <v>2441</v>
      </c>
      <c r="D312" s="757" t="s">
        <v>1575</v>
      </c>
      <c r="E312" s="757" t="s">
        <v>2442</v>
      </c>
      <c r="F312" s="761"/>
      <c r="G312" s="761"/>
      <c r="H312" s="775">
        <v>0</v>
      </c>
      <c r="I312" s="761">
        <v>42</v>
      </c>
      <c r="J312" s="761">
        <v>79291.800000000017</v>
      </c>
      <c r="K312" s="775">
        <v>1</v>
      </c>
      <c r="L312" s="761">
        <v>42</v>
      </c>
      <c r="M312" s="762">
        <v>79291.800000000017</v>
      </c>
    </row>
    <row r="313" spans="1:13" ht="14.4" customHeight="1" x14ac:dyDescent="0.3">
      <c r="A313" s="756" t="s">
        <v>1880</v>
      </c>
      <c r="B313" s="757" t="s">
        <v>1517</v>
      </c>
      <c r="C313" s="757" t="s">
        <v>1518</v>
      </c>
      <c r="D313" s="757" t="s">
        <v>1519</v>
      </c>
      <c r="E313" s="757" t="s">
        <v>1520</v>
      </c>
      <c r="F313" s="761"/>
      <c r="G313" s="761"/>
      <c r="H313" s="775">
        <v>0</v>
      </c>
      <c r="I313" s="761">
        <v>10</v>
      </c>
      <c r="J313" s="761">
        <v>1339.4</v>
      </c>
      <c r="K313" s="775">
        <v>1</v>
      </c>
      <c r="L313" s="761">
        <v>10</v>
      </c>
      <c r="M313" s="762">
        <v>1339.4</v>
      </c>
    </row>
    <row r="314" spans="1:13" ht="14.4" customHeight="1" x14ac:dyDescent="0.3">
      <c r="A314" s="756" t="s">
        <v>1881</v>
      </c>
      <c r="B314" s="757" t="s">
        <v>1582</v>
      </c>
      <c r="C314" s="757" t="s">
        <v>2443</v>
      </c>
      <c r="D314" s="757" t="s">
        <v>1584</v>
      </c>
      <c r="E314" s="757" t="s">
        <v>2444</v>
      </c>
      <c r="F314" s="761"/>
      <c r="G314" s="761"/>
      <c r="H314" s="775">
        <v>0</v>
      </c>
      <c r="I314" s="761">
        <v>1</v>
      </c>
      <c r="J314" s="761">
        <v>229.38</v>
      </c>
      <c r="K314" s="775">
        <v>1</v>
      </c>
      <c r="L314" s="761">
        <v>1</v>
      </c>
      <c r="M314" s="762">
        <v>229.38</v>
      </c>
    </row>
    <row r="315" spans="1:13" ht="14.4" customHeight="1" x14ac:dyDescent="0.3">
      <c r="A315" s="756" t="s">
        <v>1881</v>
      </c>
      <c r="B315" s="757" t="s">
        <v>1740</v>
      </c>
      <c r="C315" s="757" t="s">
        <v>2966</v>
      </c>
      <c r="D315" s="757" t="s">
        <v>2701</v>
      </c>
      <c r="E315" s="757" t="s">
        <v>2967</v>
      </c>
      <c r="F315" s="761"/>
      <c r="G315" s="761"/>
      <c r="H315" s="775"/>
      <c r="I315" s="761">
        <v>1</v>
      </c>
      <c r="J315" s="761">
        <v>0</v>
      </c>
      <c r="K315" s="775"/>
      <c r="L315" s="761">
        <v>1</v>
      </c>
      <c r="M315" s="762">
        <v>0</v>
      </c>
    </row>
    <row r="316" spans="1:13" ht="14.4" customHeight="1" x14ac:dyDescent="0.3">
      <c r="A316" s="756" t="s">
        <v>1882</v>
      </c>
      <c r="B316" s="757" t="s">
        <v>1537</v>
      </c>
      <c r="C316" s="757" t="s">
        <v>2177</v>
      </c>
      <c r="D316" s="757" t="s">
        <v>2178</v>
      </c>
      <c r="E316" s="757" t="s">
        <v>2179</v>
      </c>
      <c r="F316" s="761"/>
      <c r="G316" s="761"/>
      <c r="H316" s="775">
        <v>0</v>
      </c>
      <c r="I316" s="761">
        <v>1</v>
      </c>
      <c r="J316" s="761">
        <v>73.45</v>
      </c>
      <c r="K316" s="775">
        <v>1</v>
      </c>
      <c r="L316" s="761">
        <v>1</v>
      </c>
      <c r="M316" s="762">
        <v>73.45</v>
      </c>
    </row>
    <row r="317" spans="1:13" ht="14.4" customHeight="1" x14ac:dyDescent="0.3">
      <c r="A317" s="756" t="s">
        <v>1882</v>
      </c>
      <c r="B317" s="757" t="s">
        <v>1548</v>
      </c>
      <c r="C317" s="757" t="s">
        <v>1934</v>
      </c>
      <c r="D317" s="757" t="s">
        <v>1550</v>
      </c>
      <c r="E317" s="757" t="s">
        <v>1935</v>
      </c>
      <c r="F317" s="761"/>
      <c r="G317" s="761"/>
      <c r="H317" s="775">
        <v>0</v>
      </c>
      <c r="I317" s="761">
        <v>1</v>
      </c>
      <c r="J317" s="761">
        <v>120.61</v>
      </c>
      <c r="K317" s="775">
        <v>1</v>
      </c>
      <c r="L317" s="761">
        <v>1</v>
      </c>
      <c r="M317" s="762">
        <v>120.61</v>
      </c>
    </row>
    <row r="318" spans="1:13" ht="14.4" customHeight="1" x14ac:dyDescent="0.3">
      <c r="A318" s="756" t="s">
        <v>1882</v>
      </c>
      <c r="B318" s="757" t="s">
        <v>1548</v>
      </c>
      <c r="C318" s="757" t="s">
        <v>1549</v>
      </c>
      <c r="D318" s="757" t="s">
        <v>1550</v>
      </c>
      <c r="E318" s="757" t="s">
        <v>1551</v>
      </c>
      <c r="F318" s="761"/>
      <c r="G318" s="761"/>
      <c r="H318" s="775">
        <v>0</v>
      </c>
      <c r="I318" s="761">
        <v>5</v>
      </c>
      <c r="J318" s="761">
        <v>923.7</v>
      </c>
      <c r="K318" s="775">
        <v>1</v>
      </c>
      <c r="L318" s="761">
        <v>5</v>
      </c>
      <c r="M318" s="762">
        <v>923.7</v>
      </c>
    </row>
    <row r="319" spans="1:13" ht="14.4" customHeight="1" x14ac:dyDescent="0.3">
      <c r="A319" s="756" t="s">
        <v>1882</v>
      </c>
      <c r="B319" s="757" t="s">
        <v>1552</v>
      </c>
      <c r="C319" s="757" t="s">
        <v>1565</v>
      </c>
      <c r="D319" s="757" t="s">
        <v>780</v>
      </c>
      <c r="E319" s="757" t="s">
        <v>1566</v>
      </c>
      <c r="F319" s="761"/>
      <c r="G319" s="761"/>
      <c r="H319" s="775">
        <v>0</v>
      </c>
      <c r="I319" s="761">
        <v>1</v>
      </c>
      <c r="J319" s="761">
        <v>1847.49</v>
      </c>
      <c r="K319" s="775">
        <v>1</v>
      </c>
      <c r="L319" s="761">
        <v>1</v>
      </c>
      <c r="M319" s="762">
        <v>1847.49</v>
      </c>
    </row>
    <row r="320" spans="1:13" ht="14.4" customHeight="1" x14ac:dyDescent="0.3">
      <c r="A320" s="756" t="s">
        <v>1882</v>
      </c>
      <c r="B320" s="757" t="s">
        <v>1567</v>
      </c>
      <c r="C320" s="757" t="s">
        <v>1568</v>
      </c>
      <c r="D320" s="757" t="s">
        <v>1569</v>
      </c>
      <c r="E320" s="757" t="s">
        <v>1570</v>
      </c>
      <c r="F320" s="761"/>
      <c r="G320" s="761"/>
      <c r="H320" s="775">
        <v>0</v>
      </c>
      <c r="I320" s="761">
        <v>4</v>
      </c>
      <c r="J320" s="761">
        <v>373.72</v>
      </c>
      <c r="K320" s="775">
        <v>1</v>
      </c>
      <c r="L320" s="761">
        <v>4</v>
      </c>
      <c r="M320" s="762">
        <v>373.72</v>
      </c>
    </row>
    <row r="321" spans="1:13" ht="14.4" customHeight="1" x14ac:dyDescent="0.3">
      <c r="A321" s="756" t="s">
        <v>1882</v>
      </c>
      <c r="B321" s="757" t="s">
        <v>1577</v>
      </c>
      <c r="C321" s="757" t="s">
        <v>1580</v>
      </c>
      <c r="D321" s="757" t="s">
        <v>695</v>
      </c>
      <c r="E321" s="757" t="s">
        <v>1581</v>
      </c>
      <c r="F321" s="761"/>
      <c r="G321" s="761"/>
      <c r="H321" s="775">
        <v>0</v>
      </c>
      <c r="I321" s="761">
        <v>3</v>
      </c>
      <c r="J321" s="761">
        <v>216</v>
      </c>
      <c r="K321" s="775">
        <v>1</v>
      </c>
      <c r="L321" s="761">
        <v>3</v>
      </c>
      <c r="M321" s="762">
        <v>216</v>
      </c>
    </row>
    <row r="322" spans="1:13" ht="14.4" customHeight="1" x14ac:dyDescent="0.3">
      <c r="A322" s="756" t="s">
        <v>1882</v>
      </c>
      <c r="B322" s="757" t="s">
        <v>1586</v>
      </c>
      <c r="C322" s="757" t="s">
        <v>1587</v>
      </c>
      <c r="D322" s="757" t="s">
        <v>958</v>
      </c>
      <c r="E322" s="757" t="s">
        <v>1588</v>
      </c>
      <c r="F322" s="761"/>
      <c r="G322" s="761"/>
      <c r="H322" s="775">
        <v>0</v>
      </c>
      <c r="I322" s="761">
        <v>3</v>
      </c>
      <c r="J322" s="761">
        <v>105.33</v>
      </c>
      <c r="K322" s="775">
        <v>1</v>
      </c>
      <c r="L322" s="761">
        <v>3</v>
      </c>
      <c r="M322" s="762">
        <v>105.33</v>
      </c>
    </row>
    <row r="323" spans="1:13" ht="14.4" customHeight="1" x14ac:dyDescent="0.3">
      <c r="A323" s="756" t="s">
        <v>1882</v>
      </c>
      <c r="B323" s="757" t="s">
        <v>1586</v>
      </c>
      <c r="C323" s="757" t="s">
        <v>1589</v>
      </c>
      <c r="D323" s="757" t="s">
        <v>956</v>
      </c>
      <c r="E323" s="757" t="s">
        <v>1590</v>
      </c>
      <c r="F323" s="761"/>
      <c r="G323" s="761"/>
      <c r="H323" s="775">
        <v>0</v>
      </c>
      <c r="I323" s="761">
        <v>1</v>
      </c>
      <c r="J323" s="761">
        <v>70.23</v>
      </c>
      <c r="K323" s="775">
        <v>1</v>
      </c>
      <c r="L323" s="761">
        <v>1</v>
      </c>
      <c r="M323" s="762">
        <v>70.23</v>
      </c>
    </row>
    <row r="324" spans="1:13" ht="14.4" customHeight="1" x14ac:dyDescent="0.3">
      <c r="A324" s="756" t="s">
        <v>1882</v>
      </c>
      <c r="B324" s="757" t="s">
        <v>1603</v>
      </c>
      <c r="C324" s="757" t="s">
        <v>2447</v>
      </c>
      <c r="D324" s="757" t="s">
        <v>2448</v>
      </c>
      <c r="E324" s="757" t="s">
        <v>1611</v>
      </c>
      <c r="F324" s="761">
        <v>1</v>
      </c>
      <c r="G324" s="761">
        <v>48.27</v>
      </c>
      <c r="H324" s="775">
        <v>1</v>
      </c>
      <c r="I324" s="761"/>
      <c r="J324" s="761"/>
      <c r="K324" s="775">
        <v>0</v>
      </c>
      <c r="L324" s="761">
        <v>1</v>
      </c>
      <c r="M324" s="762">
        <v>48.27</v>
      </c>
    </row>
    <row r="325" spans="1:13" ht="14.4" customHeight="1" x14ac:dyDescent="0.3">
      <c r="A325" s="756" t="s">
        <v>1882</v>
      </c>
      <c r="B325" s="757" t="s">
        <v>1603</v>
      </c>
      <c r="C325" s="757" t="s">
        <v>1610</v>
      </c>
      <c r="D325" s="757" t="s">
        <v>1605</v>
      </c>
      <c r="E325" s="757" t="s">
        <v>1611</v>
      </c>
      <c r="F325" s="761"/>
      <c r="G325" s="761"/>
      <c r="H325" s="775">
        <v>0</v>
      </c>
      <c r="I325" s="761">
        <v>1</v>
      </c>
      <c r="J325" s="761">
        <v>48.27</v>
      </c>
      <c r="K325" s="775">
        <v>1</v>
      </c>
      <c r="L325" s="761">
        <v>1</v>
      </c>
      <c r="M325" s="762">
        <v>48.27</v>
      </c>
    </row>
    <row r="326" spans="1:13" ht="14.4" customHeight="1" x14ac:dyDescent="0.3">
      <c r="A326" s="756" t="s">
        <v>1882</v>
      </c>
      <c r="B326" s="757" t="s">
        <v>1612</v>
      </c>
      <c r="C326" s="757" t="s">
        <v>1997</v>
      </c>
      <c r="D326" s="757" t="s">
        <v>1614</v>
      </c>
      <c r="E326" s="757" t="s">
        <v>1998</v>
      </c>
      <c r="F326" s="761"/>
      <c r="G326" s="761"/>
      <c r="H326" s="775">
        <v>0</v>
      </c>
      <c r="I326" s="761">
        <v>1</v>
      </c>
      <c r="J326" s="761">
        <v>72.88</v>
      </c>
      <c r="K326" s="775">
        <v>1</v>
      </c>
      <c r="L326" s="761">
        <v>1</v>
      </c>
      <c r="M326" s="762">
        <v>72.88</v>
      </c>
    </row>
    <row r="327" spans="1:13" ht="14.4" customHeight="1" x14ac:dyDescent="0.3">
      <c r="A327" s="756" t="s">
        <v>1882</v>
      </c>
      <c r="B327" s="757" t="s">
        <v>1620</v>
      </c>
      <c r="C327" s="757" t="s">
        <v>2449</v>
      </c>
      <c r="D327" s="757" t="s">
        <v>2052</v>
      </c>
      <c r="E327" s="757" t="s">
        <v>2266</v>
      </c>
      <c r="F327" s="761">
        <v>1</v>
      </c>
      <c r="G327" s="761">
        <v>87.23</v>
      </c>
      <c r="H327" s="775">
        <v>1</v>
      </c>
      <c r="I327" s="761"/>
      <c r="J327" s="761"/>
      <c r="K327" s="775">
        <v>0</v>
      </c>
      <c r="L327" s="761">
        <v>1</v>
      </c>
      <c r="M327" s="762">
        <v>87.23</v>
      </c>
    </row>
    <row r="328" spans="1:13" ht="14.4" customHeight="1" x14ac:dyDescent="0.3">
      <c r="A328" s="756" t="s">
        <v>1882</v>
      </c>
      <c r="B328" s="757" t="s">
        <v>1629</v>
      </c>
      <c r="C328" s="757" t="s">
        <v>1630</v>
      </c>
      <c r="D328" s="757" t="s">
        <v>1631</v>
      </c>
      <c r="E328" s="757" t="s">
        <v>1632</v>
      </c>
      <c r="F328" s="761"/>
      <c r="G328" s="761"/>
      <c r="H328" s="775">
        <v>0</v>
      </c>
      <c r="I328" s="761">
        <v>4</v>
      </c>
      <c r="J328" s="761">
        <v>1056.4499999999998</v>
      </c>
      <c r="K328" s="775">
        <v>1</v>
      </c>
      <c r="L328" s="761">
        <v>4</v>
      </c>
      <c r="M328" s="762">
        <v>1056.4499999999998</v>
      </c>
    </row>
    <row r="329" spans="1:13" ht="14.4" customHeight="1" x14ac:dyDescent="0.3">
      <c r="A329" s="756" t="s">
        <v>1882</v>
      </c>
      <c r="B329" s="757" t="s">
        <v>1629</v>
      </c>
      <c r="C329" s="757" t="s">
        <v>2066</v>
      </c>
      <c r="D329" s="757" t="s">
        <v>2067</v>
      </c>
      <c r="E329" s="757" t="s">
        <v>2068</v>
      </c>
      <c r="F329" s="761"/>
      <c r="G329" s="761"/>
      <c r="H329" s="775">
        <v>0</v>
      </c>
      <c r="I329" s="761">
        <v>1</v>
      </c>
      <c r="J329" s="761">
        <v>117.73</v>
      </c>
      <c r="K329" s="775">
        <v>1</v>
      </c>
      <c r="L329" s="761">
        <v>1</v>
      </c>
      <c r="M329" s="762">
        <v>117.73</v>
      </c>
    </row>
    <row r="330" spans="1:13" ht="14.4" customHeight="1" x14ac:dyDescent="0.3">
      <c r="A330" s="756" t="s">
        <v>1882</v>
      </c>
      <c r="B330" s="757" t="s">
        <v>1629</v>
      </c>
      <c r="C330" s="757" t="s">
        <v>1638</v>
      </c>
      <c r="D330" s="757" t="s">
        <v>1631</v>
      </c>
      <c r="E330" s="757" t="s">
        <v>1639</v>
      </c>
      <c r="F330" s="761"/>
      <c r="G330" s="761"/>
      <c r="H330" s="775">
        <v>0</v>
      </c>
      <c r="I330" s="761">
        <v>1</v>
      </c>
      <c r="J330" s="761">
        <v>181.13</v>
      </c>
      <c r="K330" s="775">
        <v>1</v>
      </c>
      <c r="L330" s="761">
        <v>1</v>
      </c>
      <c r="M330" s="762">
        <v>181.13</v>
      </c>
    </row>
    <row r="331" spans="1:13" ht="14.4" customHeight="1" x14ac:dyDescent="0.3">
      <c r="A331" s="756" t="s">
        <v>1882</v>
      </c>
      <c r="B331" s="757" t="s">
        <v>3085</v>
      </c>
      <c r="C331" s="757" t="s">
        <v>2380</v>
      </c>
      <c r="D331" s="757" t="s">
        <v>2238</v>
      </c>
      <c r="E331" s="757" t="s">
        <v>1639</v>
      </c>
      <c r="F331" s="761"/>
      <c r="G331" s="761"/>
      <c r="H331" s="775">
        <v>0</v>
      </c>
      <c r="I331" s="761">
        <v>1</v>
      </c>
      <c r="J331" s="761">
        <v>278.64</v>
      </c>
      <c r="K331" s="775">
        <v>1</v>
      </c>
      <c r="L331" s="761">
        <v>1</v>
      </c>
      <c r="M331" s="762">
        <v>278.64</v>
      </c>
    </row>
    <row r="332" spans="1:13" ht="14.4" customHeight="1" x14ac:dyDescent="0.3">
      <c r="A332" s="756" t="s">
        <v>1882</v>
      </c>
      <c r="B332" s="757" t="s">
        <v>1655</v>
      </c>
      <c r="C332" s="757" t="s">
        <v>1794</v>
      </c>
      <c r="D332" s="757" t="s">
        <v>1268</v>
      </c>
      <c r="E332" s="757" t="s">
        <v>1795</v>
      </c>
      <c r="F332" s="761"/>
      <c r="G332" s="761"/>
      <c r="H332" s="775">
        <v>0</v>
      </c>
      <c r="I332" s="761">
        <v>1</v>
      </c>
      <c r="J332" s="761">
        <v>79.03</v>
      </c>
      <c r="K332" s="775">
        <v>1</v>
      </c>
      <c r="L332" s="761">
        <v>1</v>
      </c>
      <c r="M332" s="762">
        <v>79.03</v>
      </c>
    </row>
    <row r="333" spans="1:13" ht="14.4" customHeight="1" x14ac:dyDescent="0.3">
      <c r="A333" s="756" t="s">
        <v>1882</v>
      </c>
      <c r="B333" s="757" t="s">
        <v>1659</v>
      </c>
      <c r="C333" s="757" t="s">
        <v>1662</v>
      </c>
      <c r="D333" s="757" t="s">
        <v>617</v>
      </c>
      <c r="E333" s="757" t="s">
        <v>1663</v>
      </c>
      <c r="F333" s="761"/>
      <c r="G333" s="761"/>
      <c r="H333" s="775">
        <v>0</v>
      </c>
      <c r="I333" s="761">
        <v>1</v>
      </c>
      <c r="J333" s="761">
        <v>154.36000000000001</v>
      </c>
      <c r="K333" s="775">
        <v>1</v>
      </c>
      <c r="L333" s="761">
        <v>1</v>
      </c>
      <c r="M333" s="762">
        <v>154.36000000000001</v>
      </c>
    </row>
    <row r="334" spans="1:13" ht="14.4" customHeight="1" x14ac:dyDescent="0.3">
      <c r="A334" s="756" t="s">
        <v>1882</v>
      </c>
      <c r="B334" s="757" t="s">
        <v>3092</v>
      </c>
      <c r="C334" s="757" t="s">
        <v>2722</v>
      </c>
      <c r="D334" s="757" t="s">
        <v>2723</v>
      </c>
      <c r="E334" s="757" t="s">
        <v>2724</v>
      </c>
      <c r="F334" s="761"/>
      <c r="G334" s="761"/>
      <c r="H334" s="775">
        <v>0</v>
      </c>
      <c r="I334" s="761">
        <v>2</v>
      </c>
      <c r="J334" s="761">
        <v>141.08000000000001</v>
      </c>
      <c r="K334" s="775">
        <v>1</v>
      </c>
      <c r="L334" s="761">
        <v>2</v>
      </c>
      <c r="M334" s="762">
        <v>141.08000000000001</v>
      </c>
    </row>
    <row r="335" spans="1:13" ht="14.4" customHeight="1" x14ac:dyDescent="0.3">
      <c r="A335" s="756" t="s">
        <v>1882</v>
      </c>
      <c r="B335" s="757" t="s">
        <v>1706</v>
      </c>
      <c r="C335" s="757" t="s">
        <v>1709</v>
      </c>
      <c r="D335" s="757" t="s">
        <v>890</v>
      </c>
      <c r="E335" s="757" t="s">
        <v>1710</v>
      </c>
      <c r="F335" s="761">
        <v>1</v>
      </c>
      <c r="G335" s="761">
        <v>36.270000000000003</v>
      </c>
      <c r="H335" s="775">
        <v>1</v>
      </c>
      <c r="I335" s="761"/>
      <c r="J335" s="761"/>
      <c r="K335" s="775">
        <v>0</v>
      </c>
      <c r="L335" s="761">
        <v>1</v>
      </c>
      <c r="M335" s="762">
        <v>36.270000000000003</v>
      </c>
    </row>
    <row r="336" spans="1:13" ht="14.4" customHeight="1" x14ac:dyDescent="0.3">
      <c r="A336" s="756" t="s">
        <v>1883</v>
      </c>
      <c r="B336" s="757" t="s">
        <v>1505</v>
      </c>
      <c r="C336" s="757" t="s">
        <v>2214</v>
      </c>
      <c r="D336" s="757" t="s">
        <v>1509</v>
      </c>
      <c r="E336" s="757" t="s">
        <v>1514</v>
      </c>
      <c r="F336" s="761"/>
      <c r="G336" s="761"/>
      <c r="H336" s="775">
        <v>0</v>
      </c>
      <c r="I336" s="761">
        <v>1</v>
      </c>
      <c r="J336" s="761">
        <v>57.64</v>
      </c>
      <c r="K336" s="775">
        <v>1</v>
      </c>
      <c r="L336" s="761">
        <v>1</v>
      </c>
      <c r="M336" s="762">
        <v>57.64</v>
      </c>
    </row>
    <row r="337" spans="1:13" ht="14.4" customHeight="1" x14ac:dyDescent="0.3">
      <c r="A337" s="756" t="s">
        <v>1883</v>
      </c>
      <c r="B337" s="757" t="s">
        <v>1567</v>
      </c>
      <c r="C337" s="757" t="s">
        <v>1568</v>
      </c>
      <c r="D337" s="757" t="s">
        <v>1569</v>
      </c>
      <c r="E337" s="757" t="s">
        <v>1570</v>
      </c>
      <c r="F337" s="761"/>
      <c r="G337" s="761"/>
      <c r="H337" s="775">
        <v>0</v>
      </c>
      <c r="I337" s="761">
        <v>1</v>
      </c>
      <c r="J337" s="761">
        <v>93.43</v>
      </c>
      <c r="K337" s="775">
        <v>1</v>
      </c>
      <c r="L337" s="761">
        <v>1</v>
      </c>
      <c r="M337" s="762">
        <v>93.43</v>
      </c>
    </row>
    <row r="338" spans="1:13" ht="14.4" customHeight="1" x14ac:dyDescent="0.3">
      <c r="A338" s="756" t="s">
        <v>1883</v>
      </c>
      <c r="B338" s="757" t="s">
        <v>1586</v>
      </c>
      <c r="C338" s="757" t="s">
        <v>1587</v>
      </c>
      <c r="D338" s="757" t="s">
        <v>958</v>
      </c>
      <c r="E338" s="757" t="s">
        <v>1588</v>
      </c>
      <c r="F338" s="761"/>
      <c r="G338" s="761"/>
      <c r="H338" s="775">
        <v>0</v>
      </c>
      <c r="I338" s="761">
        <v>1</v>
      </c>
      <c r="J338" s="761">
        <v>35.11</v>
      </c>
      <c r="K338" s="775">
        <v>1</v>
      </c>
      <c r="L338" s="761">
        <v>1</v>
      </c>
      <c r="M338" s="762">
        <v>35.11</v>
      </c>
    </row>
    <row r="339" spans="1:13" ht="14.4" customHeight="1" x14ac:dyDescent="0.3">
      <c r="A339" s="756" t="s">
        <v>1883</v>
      </c>
      <c r="B339" s="757" t="s">
        <v>1603</v>
      </c>
      <c r="C339" s="757" t="s">
        <v>1604</v>
      </c>
      <c r="D339" s="757" t="s">
        <v>1605</v>
      </c>
      <c r="E339" s="757" t="s">
        <v>1597</v>
      </c>
      <c r="F339" s="761"/>
      <c r="G339" s="761"/>
      <c r="H339" s="775">
        <v>0</v>
      </c>
      <c r="I339" s="761">
        <v>1</v>
      </c>
      <c r="J339" s="761">
        <v>96.53</v>
      </c>
      <c r="K339" s="775">
        <v>1</v>
      </c>
      <c r="L339" s="761">
        <v>1</v>
      </c>
      <c r="M339" s="762">
        <v>96.53</v>
      </c>
    </row>
    <row r="340" spans="1:13" ht="14.4" customHeight="1" x14ac:dyDescent="0.3">
      <c r="A340" s="756" t="s">
        <v>1883</v>
      </c>
      <c r="B340" s="757" t="s">
        <v>1603</v>
      </c>
      <c r="C340" s="757" t="s">
        <v>1608</v>
      </c>
      <c r="D340" s="757" t="s">
        <v>1605</v>
      </c>
      <c r="E340" s="757" t="s">
        <v>1609</v>
      </c>
      <c r="F340" s="761"/>
      <c r="G340" s="761"/>
      <c r="H340" s="775">
        <v>0</v>
      </c>
      <c r="I340" s="761">
        <v>1</v>
      </c>
      <c r="J340" s="761">
        <v>16.09</v>
      </c>
      <c r="K340" s="775">
        <v>1</v>
      </c>
      <c r="L340" s="761">
        <v>1</v>
      </c>
      <c r="M340" s="762">
        <v>16.09</v>
      </c>
    </row>
    <row r="341" spans="1:13" ht="14.4" customHeight="1" x14ac:dyDescent="0.3">
      <c r="A341" s="756" t="s">
        <v>1883</v>
      </c>
      <c r="B341" s="757" t="s">
        <v>1603</v>
      </c>
      <c r="C341" s="757" t="s">
        <v>1610</v>
      </c>
      <c r="D341" s="757" t="s">
        <v>1605</v>
      </c>
      <c r="E341" s="757" t="s">
        <v>1611</v>
      </c>
      <c r="F341" s="761"/>
      <c r="G341" s="761"/>
      <c r="H341" s="775">
        <v>0</v>
      </c>
      <c r="I341" s="761">
        <v>1</v>
      </c>
      <c r="J341" s="761">
        <v>48.27</v>
      </c>
      <c r="K341" s="775">
        <v>1</v>
      </c>
      <c r="L341" s="761">
        <v>1</v>
      </c>
      <c r="M341" s="762">
        <v>48.27</v>
      </c>
    </row>
    <row r="342" spans="1:13" ht="14.4" customHeight="1" x14ac:dyDescent="0.3">
      <c r="A342" s="756" t="s">
        <v>1883</v>
      </c>
      <c r="B342" s="757" t="s">
        <v>1629</v>
      </c>
      <c r="C342" s="757" t="s">
        <v>1630</v>
      </c>
      <c r="D342" s="757" t="s">
        <v>1631</v>
      </c>
      <c r="E342" s="757" t="s">
        <v>1632</v>
      </c>
      <c r="F342" s="761"/>
      <c r="G342" s="761"/>
      <c r="H342" s="775">
        <v>0</v>
      </c>
      <c r="I342" s="761">
        <v>1</v>
      </c>
      <c r="J342" s="761">
        <v>278.64</v>
      </c>
      <c r="K342" s="775">
        <v>1</v>
      </c>
      <c r="L342" s="761">
        <v>1</v>
      </c>
      <c r="M342" s="762">
        <v>278.64</v>
      </c>
    </row>
    <row r="343" spans="1:13" ht="14.4" customHeight="1" x14ac:dyDescent="0.3">
      <c r="A343" s="756" t="s">
        <v>1884</v>
      </c>
      <c r="B343" s="757" t="s">
        <v>1505</v>
      </c>
      <c r="C343" s="757" t="s">
        <v>2213</v>
      </c>
      <c r="D343" s="757" t="s">
        <v>1509</v>
      </c>
      <c r="E343" s="757" t="s">
        <v>1510</v>
      </c>
      <c r="F343" s="761"/>
      <c r="G343" s="761"/>
      <c r="H343" s="775">
        <v>0</v>
      </c>
      <c r="I343" s="761">
        <v>2</v>
      </c>
      <c r="J343" s="761">
        <v>32.24</v>
      </c>
      <c r="K343" s="775">
        <v>1</v>
      </c>
      <c r="L343" s="761">
        <v>2</v>
      </c>
      <c r="M343" s="762">
        <v>32.24</v>
      </c>
    </row>
    <row r="344" spans="1:13" ht="14.4" customHeight="1" x14ac:dyDescent="0.3">
      <c r="A344" s="756" t="s">
        <v>1884</v>
      </c>
      <c r="B344" s="757" t="s">
        <v>1505</v>
      </c>
      <c r="C344" s="757" t="s">
        <v>2374</v>
      </c>
      <c r="D344" s="757" t="s">
        <v>1509</v>
      </c>
      <c r="E344" s="757" t="s">
        <v>2375</v>
      </c>
      <c r="F344" s="761"/>
      <c r="G344" s="761"/>
      <c r="H344" s="775">
        <v>0</v>
      </c>
      <c r="I344" s="761">
        <v>1</v>
      </c>
      <c r="J344" s="761">
        <v>8.06</v>
      </c>
      <c r="K344" s="775">
        <v>1</v>
      </c>
      <c r="L344" s="761">
        <v>1</v>
      </c>
      <c r="M344" s="762">
        <v>8.06</v>
      </c>
    </row>
    <row r="345" spans="1:13" ht="14.4" customHeight="1" x14ac:dyDescent="0.3">
      <c r="A345" s="756" t="s">
        <v>1884</v>
      </c>
      <c r="B345" s="757" t="s">
        <v>1548</v>
      </c>
      <c r="C345" s="757" t="s">
        <v>1934</v>
      </c>
      <c r="D345" s="757" t="s">
        <v>1550</v>
      </c>
      <c r="E345" s="757" t="s">
        <v>1935</v>
      </c>
      <c r="F345" s="761"/>
      <c r="G345" s="761"/>
      <c r="H345" s="775">
        <v>0</v>
      </c>
      <c r="I345" s="761">
        <v>1</v>
      </c>
      <c r="J345" s="761">
        <v>120.61</v>
      </c>
      <c r="K345" s="775">
        <v>1</v>
      </c>
      <c r="L345" s="761">
        <v>1</v>
      </c>
      <c r="M345" s="762">
        <v>120.61</v>
      </c>
    </row>
    <row r="346" spans="1:13" ht="14.4" customHeight="1" x14ac:dyDescent="0.3">
      <c r="A346" s="756" t="s">
        <v>1884</v>
      </c>
      <c r="B346" s="757" t="s">
        <v>1548</v>
      </c>
      <c r="C346" s="757" t="s">
        <v>1549</v>
      </c>
      <c r="D346" s="757" t="s">
        <v>1550</v>
      </c>
      <c r="E346" s="757" t="s">
        <v>1551</v>
      </c>
      <c r="F346" s="761"/>
      <c r="G346" s="761"/>
      <c r="H346" s="775">
        <v>0</v>
      </c>
      <c r="I346" s="761">
        <v>3</v>
      </c>
      <c r="J346" s="761">
        <v>554.22</v>
      </c>
      <c r="K346" s="775">
        <v>1</v>
      </c>
      <c r="L346" s="761">
        <v>3</v>
      </c>
      <c r="M346" s="762">
        <v>554.22</v>
      </c>
    </row>
    <row r="347" spans="1:13" ht="14.4" customHeight="1" x14ac:dyDescent="0.3">
      <c r="A347" s="756" t="s">
        <v>1884</v>
      </c>
      <c r="B347" s="757" t="s">
        <v>1552</v>
      </c>
      <c r="C347" s="757" t="s">
        <v>1563</v>
      </c>
      <c r="D347" s="757" t="s">
        <v>774</v>
      </c>
      <c r="E347" s="757" t="s">
        <v>1564</v>
      </c>
      <c r="F347" s="761"/>
      <c r="G347" s="761"/>
      <c r="H347" s="775">
        <v>0</v>
      </c>
      <c r="I347" s="761">
        <v>1</v>
      </c>
      <c r="J347" s="761">
        <v>923.74</v>
      </c>
      <c r="K347" s="775">
        <v>1</v>
      </c>
      <c r="L347" s="761">
        <v>1</v>
      </c>
      <c r="M347" s="762">
        <v>923.74</v>
      </c>
    </row>
    <row r="348" spans="1:13" ht="14.4" customHeight="1" x14ac:dyDescent="0.3">
      <c r="A348" s="756" t="s">
        <v>1884</v>
      </c>
      <c r="B348" s="757" t="s">
        <v>1552</v>
      </c>
      <c r="C348" s="757" t="s">
        <v>1557</v>
      </c>
      <c r="D348" s="757" t="s">
        <v>774</v>
      </c>
      <c r="E348" s="757" t="s">
        <v>1558</v>
      </c>
      <c r="F348" s="761"/>
      <c r="G348" s="761"/>
      <c r="H348" s="775">
        <v>0</v>
      </c>
      <c r="I348" s="761">
        <v>1</v>
      </c>
      <c r="J348" s="761">
        <v>736.33</v>
      </c>
      <c r="K348" s="775">
        <v>1</v>
      </c>
      <c r="L348" s="761">
        <v>1</v>
      </c>
      <c r="M348" s="762">
        <v>736.33</v>
      </c>
    </row>
    <row r="349" spans="1:13" ht="14.4" customHeight="1" x14ac:dyDescent="0.3">
      <c r="A349" s="756" t="s">
        <v>1884</v>
      </c>
      <c r="B349" s="757" t="s">
        <v>1567</v>
      </c>
      <c r="C349" s="757" t="s">
        <v>1571</v>
      </c>
      <c r="D349" s="757" t="s">
        <v>1569</v>
      </c>
      <c r="E349" s="757" t="s">
        <v>1572</v>
      </c>
      <c r="F349" s="761"/>
      <c r="G349" s="761"/>
      <c r="H349" s="775">
        <v>0</v>
      </c>
      <c r="I349" s="761">
        <v>1</v>
      </c>
      <c r="J349" s="761">
        <v>186.87</v>
      </c>
      <c r="K349" s="775">
        <v>1</v>
      </c>
      <c r="L349" s="761">
        <v>1</v>
      </c>
      <c r="M349" s="762">
        <v>186.87</v>
      </c>
    </row>
    <row r="350" spans="1:13" ht="14.4" customHeight="1" x14ac:dyDescent="0.3">
      <c r="A350" s="756" t="s">
        <v>1884</v>
      </c>
      <c r="B350" s="757" t="s">
        <v>1577</v>
      </c>
      <c r="C350" s="757" t="s">
        <v>1580</v>
      </c>
      <c r="D350" s="757" t="s">
        <v>695</v>
      </c>
      <c r="E350" s="757" t="s">
        <v>1581</v>
      </c>
      <c r="F350" s="761"/>
      <c r="G350" s="761"/>
      <c r="H350" s="775">
        <v>0</v>
      </c>
      <c r="I350" s="761">
        <v>2</v>
      </c>
      <c r="J350" s="761">
        <v>144</v>
      </c>
      <c r="K350" s="775">
        <v>1</v>
      </c>
      <c r="L350" s="761">
        <v>2</v>
      </c>
      <c r="M350" s="762">
        <v>144</v>
      </c>
    </row>
    <row r="351" spans="1:13" ht="14.4" customHeight="1" x14ac:dyDescent="0.3">
      <c r="A351" s="756" t="s">
        <v>1884</v>
      </c>
      <c r="B351" s="757" t="s">
        <v>1586</v>
      </c>
      <c r="C351" s="757" t="s">
        <v>1587</v>
      </c>
      <c r="D351" s="757" t="s">
        <v>958</v>
      </c>
      <c r="E351" s="757" t="s">
        <v>1588</v>
      </c>
      <c r="F351" s="761"/>
      <c r="G351" s="761"/>
      <c r="H351" s="775">
        <v>0</v>
      </c>
      <c r="I351" s="761">
        <v>3</v>
      </c>
      <c r="J351" s="761">
        <v>105.33</v>
      </c>
      <c r="K351" s="775">
        <v>1</v>
      </c>
      <c r="L351" s="761">
        <v>3</v>
      </c>
      <c r="M351" s="762">
        <v>105.33</v>
      </c>
    </row>
    <row r="352" spans="1:13" ht="14.4" customHeight="1" x14ac:dyDescent="0.3">
      <c r="A352" s="756" t="s">
        <v>1884</v>
      </c>
      <c r="B352" s="757" t="s">
        <v>1600</v>
      </c>
      <c r="C352" s="757" t="s">
        <v>1994</v>
      </c>
      <c r="D352" s="757" t="s">
        <v>939</v>
      </c>
      <c r="E352" s="757" t="s">
        <v>1588</v>
      </c>
      <c r="F352" s="761"/>
      <c r="G352" s="761"/>
      <c r="H352" s="775">
        <v>0</v>
      </c>
      <c r="I352" s="761">
        <v>2</v>
      </c>
      <c r="J352" s="761">
        <v>96.54</v>
      </c>
      <c r="K352" s="775">
        <v>1</v>
      </c>
      <c r="L352" s="761">
        <v>2</v>
      </c>
      <c r="M352" s="762">
        <v>96.54</v>
      </c>
    </row>
    <row r="353" spans="1:13" ht="14.4" customHeight="1" x14ac:dyDescent="0.3">
      <c r="A353" s="756" t="s">
        <v>1884</v>
      </c>
      <c r="B353" s="757" t="s">
        <v>1626</v>
      </c>
      <c r="C353" s="757" t="s">
        <v>1627</v>
      </c>
      <c r="D353" s="757" t="s">
        <v>868</v>
      </c>
      <c r="E353" s="757" t="s">
        <v>1628</v>
      </c>
      <c r="F353" s="761"/>
      <c r="G353" s="761"/>
      <c r="H353" s="775">
        <v>0</v>
      </c>
      <c r="I353" s="761">
        <v>1</v>
      </c>
      <c r="J353" s="761">
        <v>25.94</v>
      </c>
      <c r="K353" s="775">
        <v>1</v>
      </c>
      <c r="L353" s="761">
        <v>1</v>
      </c>
      <c r="M353" s="762">
        <v>25.94</v>
      </c>
    </row>
    <row r="354" spans="1:13" ht="14.4" customHeight="1" x14ac:dyDescent="0.3">
      <c r="A354" s="756" t="s">
        <v>1884</v>
      </c>
      <c r="B354" s="757" t="s">
        <v>1629</v>
      </c>
      <c r="C354" s="757" t="s">
        <v>1638</v>
      </c>
      <c r="D354" s="757" t="s">
        <v>1631</v>
      </c>
      <c r="E354" s="757" t="s">
        <v>1639</v>
      </c>
      <c r="F354" s="761"/>
      <c r="G354" s="761"/>
      <c r="H354" s="775">
        <v>0</v>
      </c>
      <c r="I354" s="761">
        <v>2</v>
      </c>
      <c r="J354" s="761">
        <v>286.7</v>
      </c>
      <c r="K354" s="775">
        <v>1</v>
      </c>
      <c r="L354" s="761">
        <v>2</v>
      </c>
      <c r="M354" s="762">
        <v>286.7</v>
      </c>
    </row>
    <row r="355" spans="1:13" ht="14.4" customHeight="1" x14ac:dyDescent="0.3">
      <c r="A355" s="756" t="s">
        <v>1885</v>
      </c>
      <c r="B355" s="757" t="s">
        <v>1505</v>
      </c>
      <c r="C355" s="757" t="s">
        <v>3023</v>
      </c>
      <c r="D355" s="757" t="s">
        <v>3024</v>
      </c>
      <c r="E355" s="757" t="s">
        <v>3025</v>
      </c>
      <c r="F355" s="761">
        <v>1</v>
      </c>
      <c r="G355" s="761">
        <v>100.86</v>
      </c>
      <c r="H355" s="775">
        <v>1</v>
      </c>
      <c r="I355" s="761"/>
      <c r="J355" s="761"/>
      <c r="K355" s="775">
        <v>0</v>
      </c>
      <c r="L355" s="761">
        <v>1</v>
      </c>
      <c r="M355" s="762">
        <v>100.86</v>
      </c>
    </row>
    <row r="356" spans="1:13" ht="14.4" customHeight="1" x14ac:dyDescent="0.3">
      <c r="A356" s="756" t="s">
        <v>1885</v>
      </c>
      <c r="B356" s="757" t="s">
        <v>1505</v>
      </c>
      <c r="C356" s="757" t="s">
        <v>2213</v>
      </c>
      <c r="D356" s="757" t="s">
        <v>1509</v>
      </c>
      <c r="E356" s="757" t="s">
        <v>1510</v>
      </c>
      <c r="F356" s="761"/>
      <c r="G356" s="761"/>
      <c r="H356" s="775">
        <v>0</v>
      </c>
      <c r="I356" s="761">
        <v>1</v>
      </c>
      <c r="J356" s="761">
        <v>28.81</v>
      </c>
      <c r="K356" s="775">
        <v>1</v>
      </c>
      <c r="L356" s="761">
        <v>1</v>
      </c>
      <c r="M356" s="762">
        <v>28.81</v>
      </c>
    </row>
    <row r="357" spans="1:13" ht="14.4" customHeight="1" x14ac:dyDescent="0.3">
      <c r="A357" s="756" t="s">
        <v>1885</v>
      </c>
      <c r="B357" s="757" t="s">
        <v>1505</v>
      </c>
      <c r="C357" s="757" t="s">
        <v>2214</v>
      </c>
      <c r="D357" s="757" t="s">
        <v>1509</v>
      </c>
      <c r="E357" s="757" t="s">
        <v>1514</v>
      </c>
      <c r="F357" s="761"/>
      <c r="G357" s="761"/>
      <c r="H357" s="775">
        <v>0</v>
      </c>
      <c r="I357" s="761">
        <v>1</v>
      </c>
      <c r="J357" s="761">
        <v>32.25</v>
      </c>
      <c r="K357" s="775">
        <v>1</v>
      </c>
      <c r="L357" s="761">
        <v>1</v>
      </c>
      <c r="M357" s="762">
        <v>32.25</v>
      </c>
    </row>
    <row r="358" spans="1:13" ht="14.4" customHeight="1" x14ac:dyDescent="0.3">
      <c r="A358" s="756" t="s">
        <v>1885</v>
      </c>
      <c r="B358" s="757" t="s">
        <v>3084</v>
      </c>
      <c r="C358" s="757" t="s">
        <v>3014</v>
      </c>
      <c r="D358" s="757" t="s">
        <v>2164</v>
      </c>
      <c r="E358" s="757" t="s">
        <v>3015</v>
      </c>
      <c r="F358" s="761"/>
      <c r="G358" s="761"/>
      <c r="H358" s="775">
        <v>0</v>
      </c>
      <c r="I358" s="761">
        <v>3</v>
      </c>
      <c r="J358" s="761">
        <v>86.429999999999993</v>
      </c>
      <c r="K358" s="775">
        <v>1</v>
      </c>
      <c r="L358" s="761">
        <v>3</v>
      </c>
      <c r="M358" s="762">
        <v>86.429999999999993</v>
      </c>
    </row>
    <row r="359" spans="1:13" ht="14.4" customHeight="1" x14ac:dyDescent="0.3">
      <c r="A359" s="756" t="s">
        <v>1885</v>
      </c>
      <c r="B359" s="757" t="s">
        <v>3084</v>
      </c>
      <c r="C359" s="757" t="s">
        <v>2163</v>
      </c>
      <c r="D359" s="757" t="s">
        <v>2164</v>
      </c>
      <c r="E359" s="757" t="s">
        <v>2165</v>
      </c>
      <c r="F359" s="761"/>
      <c r="G359" s="761"/>
      <c r="H359" s="775">
        <v>0</v>
      </c>
      <c r="I359" s="761">
        <v>3</v>
      </c>
      <c r="J359" s="761">
        <v>172.92000000000002</v>
      </c>
      <c r="K359" s="775">
        <v>1</v>
      </c>
      <c r="L359" s="761">
        <v>3</v>
      </c>
      <c r="M359" s="762">
        <v>172.92000000000002</v>
      </c>
    </row>
    <row r="360" spans="1:13" ht="14.4" customHeight="1" x14ac:dyDescent="0.3">
      <c r="A360" s="756" t="s">
        <v>1885</v>
      </c>
      <c r="B360" s="757" t="s">
        <v>1537</v>
      </c>
      <c r="C360" s="757" t="s">
        <v>3016</v>
      </c>
      <c r="D360" s="757" t="s">
        <v>2178</v>
      </c>
      <c r="E360" s="757" t="s">
        <v>3017</v>
      </c>
      <c r="F360" s="761"/>
      <c r="G360" s="761"/>
      <c r="H360" s="775">
        <v>0</v>
      </c>
      <c r="I360" s="761">
        <v>1</v>
      </c>
      <c r="J360" s="761">
        <v>146.9</v>
      </c>
      <c r="K360" s="775">
        <v>1</v>
      </c>
      <c r="L360" s="761">
        <v>1</v>
      </c>
      <c r="M360" s="762">
        <v>146.9</v>
      </c>
    </row>
    <row r="361" spans="1:13" ht="14.4" customHeight="1" x14ac:dyDescent="0.3">
      <c r="A361" s="756" t="s">
        <v>1885</v>
      </c>
      <c r="B361" s="757" t="s">
        <v>1548</v>
      </c>
      <c r="C361" s="757" t="s">
        <v>2409</v>
      </c>
      <c r="D361" s="757" t="s">
        <v>2280</v>
      </c>
      <c r="E361" s="757" t="s">
        <v>2410</v>
      </c>
      <c r="F361" s="761"/>
      <c r="G361" s="761"/>
      <c r="H361" s="775"/>
      <c r="I361" s="761">
        <v>1</v>
      </c>
      <c r="J361" s="761">
        <v>0</v>
      </c>
      <c r="K361" s="775"/>
      <c r="L361" s="761">
        <v>1</v>
      </c>
      <c r="M361" s="762">
        <v>0</v>
      </c>
    </row>
    <row r="362" spans="1:13" ht="14.4" customHeight="1" x14ac:dyDescent="0.3">
      <c r="A362" s="756" t="s">
        <v>1885</v>
      </c>
      <c r="B362" s="757" t="s">
        <v>1548</v>
      </c>
      <c r="C362" s="757" t="s">
        <v>2461</v>
      </c>
      <c r="D362" s="757" t="s">
        <v>2280</v>
      </c>
      <c r="E362" s="757" t="s">
        <v>2462</v>
      </c>
      <c r="F362" s="761"/>
      <c r="G362" s="761"/>
      <c r="H362" s="775">
        <v>0</v>
      </c>
      <c r="I362" s="761">
        <v>3</v>
      </c>
      <c r="J362" s="761">
        <v>554.22</v>
      </c>
      <c r="K362" s="775">
        <v>1</v>
      </c>
      <c r="L362" s="761">
        <v>3</v>
      </c>
      <c r="M362" s="762">
        <v>554.22</v>
      </c>
    </row>
    <row r="363" spans="1:13" ht="14.4" customHeight="1" x14ac:dyDescent="0.3">
      <c r="A363" s="756" t="s">
        <v>1885</v>
      </c>
      <c r="B363" s="757" t="s">
        <v>1548</v>
      </c>
      <c r="C363" s="757" t="s">
        <v>1549</v>
      </c>
      <c r="D363" s="757" t="s">
        <v>1550</v>
      </c>
      <c r="E363" s="757" t="s">
        <v>1551</v>
      </c>
      <c r="F363" s="761"/>
      <c r="G363" s="761"/>
      <c r="H363" s="775">
        <v>0</v>
      </c>
      <c r="I363" s="761">
        <v>1</v>
      </c>
      <c r="J363" s="761">
        <v>184.74</v>
      </c>
      <c r="K363" s="775">
        <v>1</v>
      </c>
      <c r="L363" s="761">
        <v>1</v>
      </c>
      <c r="M363" s="762">
        <v>184.74</v>
      </c>
    </row>
    <row r="364" spans="1:13" ht="14.4" customHeight="1" x14ac:dyDescent="0.3">
      <c r="A364" s="756" t="s">
        <v>1885</v>
      </c>
      <c r="B364" s="757" t="s">
        <v>1552</v>
      </c>
      <c r="C364" s="757" t="s">
        <v>1986</v>
      </c>
      <c r="D364" s="757" t="s">
        <v>774</v>
      </c>
      <c r="E364" s="757" t="s">
        <v>1562</v>
      </c>
      <c r="F364" s="761"/>
      <c r="G364" s="761"/>
      <c r="H364" s="775">
        <v>0</v>
      </c>
      <c r="I364" s="761">
        <v>1</v>
      </c>
      <c r="J364" s="761">
        <v>490.89</v>
      </c>
      <c r="K364" s="775">
        <v>1</v>
      </c>
      <c r="L364" s="761">
        <v>1</v>
      </c>
      <c r="M364" s="762">
        <v>490.89</v>
      </c>
    </row>
    <row r="365" spans="1:13" ht="14.4" customHeight="1" x14ac:dyDescent="0.3">
      <c r="A365" s="756" t="s">
        <v>1885</v>
      </c>
      <c r="B365" s="757" t="s">
        <v>1552</v>
      </c>
      <c r="C365" s="757" t="s">
        <v>1987</v>
      </c>
      <c r="D365" s="757" t="s">
        <v>774</v>
      </c>
      <c r="E365" s="757" t="s">
        <v>1558</v>
      </c>
      <c r="F365" s="761"/>
      <c r="G365" s="761"/>
      <c r="H365" s="775">
        <v>0</v>
      </c>
      <c r="I365" s="761">
        <v>3</v>
      </c>
      <c r="J365" s="761">
        <v>2208.9900000000002</v>
      </c>
      <c r="K365" s="775">
        <v>1</v>
      </c>
      <c r="L365" s="761">
        <v>3</v>
      </c>
      <c r="M365" s="762">
        <v>2208.9900000000002</v>
      </c>
    </row>
    <row r="366" spans="1:13" ht="14.4" customHeight="1" x14ac:dyDescent="0.3">
      <c r="A366" s="756" t="s">
        <v>1885</v>
      </c>
      <c r="B366" s="757" t="s">
        <v>1552</v>
      </c>
      <c r="C366" s="757" t="s">
        <v>1563</v>
      </c>
      <c r="D366" s="757" t="s">
        <v>774</v>
      </c>
      <c r="E366" s="757" t="s">
        <v>1564</v>
      </c>
      <c r="F366" s="761"/>
      <c r="G366" s="761"/>
      <c r="H366" s="775">
        <v>0</v>
      </c>
      <c r="I366" s="761">
        <v>7</v>
      </c>
      <c r="J366" s="761">
        <v>6466.18</v>
      </c>
      <c r="K366" s="775">
        <v>1</v>
      </c>
      <c r="L366" s="761">
        <v>7</v>
      </c>
      <c r="M366" s="762">
        <v>6466.18</v>
      </c>
    </row>
    <row r="367" spans="1:13" ht="14.4" customHeight="1" x14ac:dyDescent="0.3">
      <c r="A367" s="756" t="s">
        <v>1885</v>
      </c>
      <c r="B367" s="757" t="s">
        <v>1567</v>
      </c>
      <c r="C367" s="757" t="s">
        <v>1568</v>
      </c>
      <c r="D367" s="757" t="s">
        <v>1569</v>
      </c>
      <c r="E367" s="757" t="s">
        <v>1570</v>
      </c>
      <c r="F367" s="761"/>
      <c r="G367" s="761"/>
      <c r="H367" s="775">
        <v>0</v>
      </c>
      <c r="I367" s="761">
        <v>3</v>
      </c>
      <c r="J367" s="761">
        <v>280.29000000000002</v>
      </c>
      <c r="K367" s="775">
        <v>1</v>
      </c>
      <c r="L367" s="761">
        <v>3</v>
      </c>
      <c r="M367" s="762">
        <v>280.29000000000002</v>
      </c>
    </row>
    <row r="368" spans="1:13" ht="14.4" customHeight="1" x14ac:dyDescent="0.3">
      <c r="A368" s="756" t="s">
        <v>1885</v>
      </c>
      <c r="B368" s="757" t="s">
        <v>1577</v>
      </c>
      <c r="C368" s="757" t="s">
        <v>1580</v>
      </c>
      <c r="D368" s="757" t="s">
        <v>695</v>
      </c>
      <c r="E368" s="757" t="s">
        <v>1581</v>
      </c>
      <c r="F368" s="761"/>
      <c r="G368" s="761"/>
      <c r="H368" s="775">
        <v>0</v>
      </c>
      <c r="I368" s="761">
        <v>2</v>
      </c>
      <c r="J368" s="761">
        <v>144</v>
      </c>
      <c r="K368" s="775">
        <v>1</v>
      </c>
      <c r="L368" s="761">
        <v>2</v>
      </c>
      <c r="M368" s="762">
        <v>144</v>
      </c>
    </row>
    <row r="369" spans="1:13" ht="14.4" customHeight="1" x14ac:dyDescent="0.3">
      <c r="A369" s="756" t="s">
        <v>1885</v>
      </c>
      <c r="B369" s="757" t="s">
        <v>1577</v>
      </c>
      <c r="C369" s="757" t="s">
        <v>2062</v>
      </c>
      <c r="D369" s="757" t="s">
        <v>695</v>
      </c>
      <c r="E369" s="757" t="s">
        <v>2063</v>
      </c>
      <c r="F369" s="761"/>
      <c r="G369" s="761"/>
      <c r="H369" s="775">
        <v>0</v>
      </c>
      <c r="I369" s="761">
        <v>3</v>
      </c>
      <c r="J369" s="761">
        <v>432.03</v>
      </c>
      <c r="K369" s="775">
        <v>1</v>
      </c>
      <c r="L369" s="761">
        <v>3</v>
      </c>
      <c r="M369" s="762">
        <v>432.03</v>
      </c>
    </row>
    <row r="370" spans="1:13" ht="14.4" customHeight="1" x14ac:dyDescent="0.3">
      <c r="A370" s="756" t="s">
        <v>1885</v>
      </c>
      <c r="B370" s="757" t="s">
        <v>1582</v>
      </c>
      <c r="C370" s="757" t="s">
        <v>2443</v>
      </c>
      <c r="D370" s="757" t="s">
        <v>1584</v>
      </c>
      <c r="E370" s="757" t="s">
        <v>2444</v>
      </c>
      <c r="F370" s="761"/>
      <c r="G370" s="761"/>
      <c r="H370" s="775">
        <v>0</v>
      </c>
      <c r="I370" s="761">
        <v>2</v>
      </c>
      <c r="J370" s="761">
        <v>458.76</v>
      </c>
      <c r="K370" s="775">
        <v>1</v>
      </c>
      <c r="L370" s="761">
        <v>2</v>
      </c>
      <c r="M370" s="762">
        <v>458.76</v>
      </c>
    </row>
    <row r="371" spans="1:13" ht="14.4" customHeight="1" x14ac:dyDescent="0.3">
      <c r="A371" s="756" t="s">
        <v>1885</v>
      </c>
      <c r="B371" s="757" t="s">
        <v>1586</v>
      </c>
      <c r="C371" s="757" t="s">
        <v>2020</v>
      </c>
      <c r="D371" s="757" t="s">
        <v>958</v>
      </c>
      <c r="E371" s="757" t="s">
        <v>1602</v>
      </c>
      <c r="F371" s="761"/>
      <c r="G371" s="761"/>
      <c r="H371" s="775">
        <v>0</v>
      </c>
      <c r="I371" s="761">
        <v>2</v>
      </c>
      <c r="J371" s="761">
        <v>210.64</v>
      </c>
      <c r="K371" s="775">
        <v>1</v>
      </c>
      <c r="L371" s="761">
        <v>2</v>
      </c>
      <c r="M371" s="762">
        <v>210.64</v>
      </c>
    </row>
    <row r="372" spans="1:13" ht="14.4" customHeight="1" x14ac:dyDescent="0.3">
      <c r="A372" s="756" t="s">
        <v>1885</v>
      </c>
      <c r="B372" s="757" t="s">
        <v>1586</v>
      </c>
      <c r="C372" s="757" t="s">
        <v>2076</v>
      </c>
      <c r="D372" s="757" t="s">
        <v>2077</v>
      </c>
      <c r="E372" s="757" t="s">
        <v>2078</v>
      </c>
      <c r="F372" s="761">
        <v>1</v>
      </c>
      <c r="G372" s="761">
        <v>16.38</v>
      </c>
      <c r="H372" s="775">
        <v>1</v>
      </c>
      <c r="I372" s="761"/>
      <c r="J372" s="761"/>
      <c r="K372" s="775">
        <v>0</v>
      </c>
      <c r="L372" s="761">
        <v>1</v>
      </c>
      <c r="M372" s="762">
        <v>16.38</v>
      </c>
    </row>
    <row r="373" spans="1:13" ht="14.4" customHeight="1" x14ac:dyDescent="0.3">
      <c r="A373" s="756" t="s">
        <v>1885</v>
      </c>
      <c r="B373" s="757" t="s">
        <v>1586</v>
      </c>
      <c r="C373" s="757" t="s">
        <v>1587</v>
      </c>
      <c r="D373" s="757" t="s">
        <v>958</v>
      </c>
      <c r="E373" s="757" t="s">
        <v>1588</v>
      </c>
      <c r="F373" s="761"/>
      <c r="G373" s="761"/>
      <c r="H373" s="775">
        <v>0</v>
      </c>
      <c r="I373" s="761">
        <v>1</v>
      </c>
      <c r="J373" s="761">
        <v>35.11</v>
      </c>
      <c r="K373" s="775">
        <v>1</v>
      </c>
      <c r="L373" s="761">
        <v>1</v>
      </c>
      <c r="M373" s="762">
        <v>35.11</v>
      </c>
    </row>
    <row r="374" spans="1:13" ht="14.4" customHeight="1" x14ac:dyDescent="0.3">
      <c r="A374" s="756" t="s">
        <v>1885</v>
      </c>
      <c r="B374" s="757" t="s">
        <v>1600</v>
      </c>
      <c r="C374" s="757" t="s">
        <v>1994</v>
      </c>
      <c r="D374" s="757" t="s">
        <v>939</v>
      </c>
      <c r="E374" s="757" t="s">
        <v>1588</v>
      </c>
      <c r="F374" s="761"/>
      <c r="G374" s="761"/>
      <c r="H374" s="775">
        <v>0</v>
      </c>
      <c r="I374" s="761">
        <v>1</v>
      </c>
      <c r="J374" s="761">
        <v>48.27</v>
      </c>
      <c r="K374" s="775">
        <v>1</v>
      </c>
      <c r="L374" s="761">
        <v>1</v>
      </c>
      <c r="M374" s="762">
        <v>48.27</v>
      </c>
    </row>
    <row r="375" spans="1:13" ht="14.4" customHeight="1" x14ac:dyDescent="0.3">
      <c r="A375" s="756" t="s">
        <v>1885</v>
      </c>
      <c r="B375" s="757" t="s">
        <v>1600</v>
      </c>
      <c r="C375" s="757" t="s">
        <v>1601</v>
      </c>
      <c r="D375" s="757" t="s">
        <v>939</v>
      </c>
      <c r="E375" s="757" t="s">
        <v>1602</v>
      </c>
      <c r="F375" s="761"/>
      <c r="G375" s="761"/>
      <c r="H375" s="775">
        <v>0</v>
      </c>
      <c r="I375" s="761">
        <v>2</v>
      </c>
      <c r="J375" s="761">
        <v>289.62</v>
      </c>
      <c r="K375" s="775">
        <v>1</v>
      </c>
      <c r="L375" s="761">
        <v>2</v>
      </c>
      <c r="M375" s="762">
        <v>289.62</v>
      </c>
    </row>
    <row r="376" spans="1:13" ht="14.4" customHeight="1" x14ac:dyDescent="0.3">
      <c r="A376" s="756" t="s">
        <v>1885</v>
      </c>
      <c r="B376" s="757" t="s">
        <v>1600</v>
      </c>
      <c r="C376" s="757" t="s">
        <v>1995</v>
      </c>
      <c r="D376" s="757" t="s">
        <v>1996</v>
      </c>
      <c r="E376" s="757" t="s">
        <v>1590</v>
      </c>
      <c r="F376" s="761"/>
      <c r="G376" s="761"/>
      <c r="H376" s="775">
        <v>0</v>
      </c>
      <c r="I376" s="761">
        <v>1</v>
      </c>
      <c r="J376" s="761">
        <v>96.53</v>
      </c>
      <c r="K376" s="775">
        <v>1</v>
      </c>
      <c r="L376" s="761">
        <v>1</v>
      </c>
      <c r="M376" s="762">
        <v>96.53</v>
      </c>
    </row>
    <row r="377" spans="1:13" ht="14.4" customHeight="1" x14ac:dyDescent="0.3">
      <c r="A377" s="756" t="s">
        <v>1885</v>
      </c>
      <c r="B377" s="757" t="s">
        <v>1603</v>
      </c>
      <c r="C377" s="757" t="s">
        <v>1610</v>
      </c>
      <c r="D377" s="757" t="s">
        <v>1605</v>
      </c>
      <c r="E377" s="757" t="s">
        <v>1611</v>
      </c>
      <c r="F377" s="761"/>
      <c r="G377" s="761"/>
      <c r="H377" s="775">
        <v>0</v>
      </c>
      <c r="I377" s="761">
        <v>2</v>
      </c>
      <c r="J377" s="761">
        <v>96.54</v>
      </c>
      <c r="K377" s="775">
        <v>1</v>
      </c>
      <c r="L377" s="761">
        <v>2</v>
      </c>
      <c r="M377" s="762">
        <v>96.54</v>
      </c>
    </row>
    <row r="378" spans="1:13" ht="14.4" customHeight="1" x14ac:dyDescent="0.3">
      <c r="A378" s="756" t="s">
        <v>1885</v>
      </c>
      <c r="B378" s="757" t="s">
        <v>3081</v>
      </c>
      <c r="C378" s="757" t="s">
        <v>2812</v>
      </c>
      <c r="D378" s="757" t="s">
        <v>2531</v>
      </c>
      <c r="E378" s="757" t="s">
        <v>2813</v>
      </c>
      <c r="F378" s="761"/>
      <c r="G378" s="761"/>
      <c r="H378" s="775"/>
      <c r="I378" s="761">
        <v>1</v>
      </c>
      <c r="J378" s="761">
        <v>0</v>
      </c>
      <c r="K378" s="775"/>
      <c r="L378" s="761">
        <v>1</v>
      </c>
      <c r="M378" s="762">
        <v>0</v>
      </c>
    </row>
    <row r="379" spans="1:13" ht="14.4" customHeight="1" x14ac:dyDescent="0.3">
      <c r="A379" s="756" t="s">
        <v>1885</v>
      </c>
      <c r="B379" s="757" t="s">
        <v>1620</v>
      </c>
      <c r="C379" s="757" t="s">
        <v>1624</v>
      </c>
      <c r="D379" s="757" t="s">
        <v>1622</v>
      </c>
      <c r="E379" s="757" t="s">
        <v>1625</v>
      </c>
      <c r="F379" s="761"/>
      <c r="G379" s="761"/>
      <c r="H379" s="775">
        <v>0</v>
      </c>
      <c r="I379" s="761">
        <v>2</v>
      </c>
      <c r="J379" s="761">
        <v>678.06</v>
      </c>
      <c r="K379" s="775">
        <v>1</v>
      </c>
      <c r="L379" s="761">
        <v>2</v>
      </c>
      <c r="M379" s="762">
        <v>678.06</v>
      </c>
    </row>
    <row r="380" spans="1:13" ht="14.4" customHeight="1" x14ac:dyDescent="0.3">
      <c r="A380" s="756" t="s">
        <v>1885</v>
      </c>
      <c r="B380" s="757" t="s">
        <v>1620</v>
      </c>
      <c r="C380" s="757" t="s">
        <v>3026</v>
      </c>
      <c r="D380" s="757" t="s">
        <v>2268</v>
      </c>
      <c r="E380" s="757" t="s">
        <v>2053</v>
      </c>
      <c r="F380" s="761">
        <v>3</v>
      </c>
      <c r="G380" s="761">
        <v>0</v>
      </c>
      <c r="H380" s="775"/>
      <c r="I380" s="761"/>
      <c r="J380" s="761"/>
      <c r="K380" s="775"/>
      <c r="L380" s="761">
        <v>3</v>
      </c>
      <c r="M380" s="762">
        <v>0</v>
      </c>
    </row>
    <row r="381" spans="1:13" ht="14.4" customHeight="1" x14ac:dyDescent="0.3">
      <c r="A381" s="756" t="s">
        <v>1885</v>
      </c>
      <c r="B381" s="757" t="s">
        <v>1620</v>
      </c>
      <c r="C381" s="757" t="s">
        <v>3027</v>
      </c>
      <c r="D381" s="757" t="s">
        <v>2268</v>
      </c>
      <c r="E381" s="757" t="s">
        <v>3028</v>
      </c>
      <c r="F381" s="761">
        <v>1</v>
      </c>
      <c r="G381" s="761">
        <v>261.68</v>
      </c>
      <c r="H381" s="775">
        <v>1</v>
      </c>
      <c r="I381" s="761"/>
      <c r="J381" s="761"/>
      <c r="K381" s="775">
        <v>0</v>
      </c>
      <c r="L381" s="761">
        <v>1</v>
      </c>
      <c r="M381" s="762">
        <v>261.68</v>
      </c>
    </row>
    <row r="382" spans="1:13" ht="14.4" customHeight="1" x14ac:dyDescent="0.3">
      <c r="A382" s="756" t="s">
        <v>1885</v>
      </c>
      <c r="B382" s="757" t="s">
        <v>1629</v>
      </c>
      <c r="C382" s="757" t="s">
        <v>1630</v>
      </c>
      <c r="D382" s="757" t="s">
        <v>1631</v>
      </c>
      <c r="E382" s="757" t="s">
        <v>1632</v>
      </c>
      <c r="F382" s="761"/>
      <c r="G382" s="761"/>
      <c r="H382" s="775">
        <v>0</v>
      </c>
      <c r="I382" s="761">
        <v>2</v>
      </c>
      <c r="J382" s="761">
        <v>557.28</v>
      </c>
      <c r="K382" s="775">
        <v>1</v>
      </c>
      <c r="L382" s="761">
        <v>2</v>
      </c>
      <c r="M382" s="762">
        <v>557.28</v>
      </c>
    </row>
    <row r="383" spans="1:13" ht="14.4" customHeight="1" x14ac:dyDescent="0.3">
      <c r="A383" s="756" t="s">
        <v>1885</v>
      </c>
      <c r="B383" s="757" t="s">
        <v>1629</v>
      </c>
      <c r="C383" s="757" t="s">
        <v>1634</v>
      </c>
      <c r="D383" s="757" t="s">
        <v>1631</v>
      </c>
      <c r="E383" s="757" t="s">
        <v>1635</v>
      </c>
      <c r="F383" s="761"/>
      <c r="G383" s="761"/>
      <c r="H383" s="775">
        <v>0</v>
      </c>
      <c r="I383" s="761">
        <v>1</v>
      </c>
      <c r="J383" s="761">
        <v>117.73</v>
      </c>
      <c r="K383" s="775">
        <v>1</v>
      </c>
      <c r="L383" s="761">
        <v>1</v>
      </c>
      <c r="M383" s="762">
        <v>117.73</v>
      </c>
    </row>
    <row r="384" spans="1:13" ht="14.4" customHeight="1" x14ac:dyDescent="0.3">
      <c r="A384" s="756" t="s">
        <v>1885</v>
      </c>
      <c r="B384" s="757" t="s">
        <v>1629</v>
      </c>
      <c r="C384" s="757" t="s">
        <v>1636</v>
      </c>
      <c r="D384" s="757" t="s">
        <v>1631</v>
      </c>
      <c r="E384" s="757" t="s">
        <v>1637</v>
      </c>
      <c r="F384" s="761"/>
      <c r="G384" s="761"/>
      <c r="H384" s="775">
        <v>0</v>
      </c>
      <c r="I384" s="761">
        <v>2</v>
      </c>
      <c r="J384" s="761">
        <v>784.84</v>
      </c>
      <c r="K384" s="775">
        <v>1</v>
      </c>
      <c r="L384" s="761">
        <v>2</v>
      </c>
      <c r="M384" s="762">
        <v>784.84</v>
      </c>
    </row>
    <row r="385" spans="1:13" ht="14.4" customHeight="1" x14ac:dyDescent="0.3">
      <c r="A385" s="756" t="s">
        <v>1885</v>
      </c>
      <c r="B385" s="757" t="s">
        <v>1629</v>
      </c>
      <c r="C385" s="757" t="s">
        <v>1638</v>
      </c>
      <c r="D385" s="757" t="s">
        <v>1631</v>
      </c>
      <c r="E385" s="757" t="s">
        <v>1639</v>
      </c>
      <c r="F385" s="761"/>
      <c r="G385" s="761"/>
      <c r="H385" s="775">
        <v>0</v>
      </c>
      <c r="I385" s="761">
        <v>1</v>
      </c>
      <c r="J385" s="761">
        <v>181.13</v>
      </c>
      <c r="K385" s="775">
        <v>1</v>
      </c>
      <c r="L385" s="761">
        <v>1</v>
      </c>
      <c r="M385" s="762">
        <v>181.13</v>
      </c>
    </row>
    <row r="386" spans="1:13" ht="14.4" customHeight="1" x14ac:dyDescent="0.3">
      <c r="A386" s="756" t="s">
        <v>1885</v>
      </c>
      <c r="B386" s="757" t="s">
        <v>1629</v>
      </c>
      <c r="C386" s="757" t="s">
        <v>2983</v>
      </c>
      <c r="D386" s="757" t="s">
        <v>2070</v>
      </c>
      <c r="E386" s="757" t="s">
        <v>2240</v>
      </c>
      <c r="F386" s="761">
        <v>1</v>
      </c>
      <c r="G386" s="761">
        <v>0</v>
      </c>
      <c r="H386" s="775"/>
      <c r="I386" s="761"/>
      <c r="J386" s="761"/>
      <c r="K386" s="775"/>
      <c r="L386" s="761">
        <v>1</v>
      </c>
      <c r="M386" s="762">
        <v>0</v>
      </c>
    </row>
    <row r="387" spans="1:13" ht="14.4" customHeight="1" x14ac:dyDescent="0.3">
      <c r="A387" s="756" t="s">
        <v>1885</v>
      </c>
      <c r="B387" s="757" t="s">
        <v>1655</v>
      </c>
      <c r="C387" s="757" t="s">
        <v>1792</v>
      </c>
      <c r="D387" s="757" t="s">
        <v>1270</v>
      </c>
      <c r="E387" s="757" t="s">
        <v>1793</v>
      </c>
      <c r="F387" s="761"/>
      <c r="G387" s="761"/>
      <c r="H387" s="775">
        <v>0</v>
      </c>
      <c r="I387" s="761">
        <v>1</v>
      </c>
      <c r="J387" s="761">
        <v>46.07</v>
      </c>
      <c r="K387" s="775">
        <v>1</v>
      </c>
      <c r="L387" s="761">
        <v>1</v>
      </c>
      <c r="M387" s="762">
        <v>46.07</v>
      </c>
    </row>
    <row r="388" spans="1:13" ht="14.4" customHeight="1" x14ac:dyDescent="0.3">
      <c r="A388" s="756" t="s">
        <v>1885</v>
      </c>
      <c r="B388" s="757" t="s">
        <v>1659</v>
      </c>
      <c r="C388" s="757" t="s">
        <v>1662</v>
      </c>
      <c r="D388" s="757" t="s">
        <v>617</v>
      </c>
      <c r="E388" s="757" t="s">
        <v>1663</v>
      </c>
      <c r="F388" s="761"/>
      <c r="G388" s="761"/>
      <c r="H388" s="775">
        <v>0</v>
      </c>
      <c r="I388" s="761">
        <v>1</v>
      </c>
      <c r="J388" s="761">
        <v>154.36000000000001</v>
      </c>
      <c r="K388" s="775">
        <v>1</v>
      </c>
      <c r="L388" s="761">
        <v>1</v>
      </c>
      <c r="M388" s="762">
        <v>154.36000000000001</v>
      </c>
    </row>
    <row r="389" spans="1:13" ht="14.4" customHeight="1" x14ac:dyDescent="0.3">
      <c r="A389" s="756" t="s">
        <v>1885</v>
      </c>
      <c r="B389" s="757" t="s">
        <v>3088</v>
      </c>
      <c r="C389" s="757" t="s">
        <v>2652</v>
      </c>
      <c r="D389" s="757" t="s">
        <v>2653</v>
      </c>
      <c r="E389" s="757" t="s">
        <v>2654</v>
      </c>
      <c r="F389" s="761">
        <v>1</v>
      </c>
      <c r="G389" s="761">
        <v>238.72</v>
      </c>
      <c r="H389" s="775">
        <v>1</v>
      </c>
      <c r="I389" s="761"/>
      <c r="J389" s="761"/>
      <c r="K389" s="775">
        <v>0</v>
      </c>
      <c r="L389" s="761">
        <v>1</v>
      </c>
      <c r="M389" s="762">
        <v>238.72</v>
      </c>
    </row>
    <row r="390" spans="1:13" ht="14.4" customHeight="1" x14ac:dyDescent="0.3">
      <c r="A390" s="756" t="s">
        <v>1885</v>
      </c>
      <c r="B390" s="757" t="s">
        <v>1695</v>
      </c>
      <c r="C390" s="757" t="s">
        <v>2452</v>
      </c>
      <c r="D390" s="757" t="s">
        <v>1700</v>
      </c>
      <c r="E390" s="757" t="s">
        <v>2453</v>
      </c>
      <c r="F390" s="761">
        <v>1</v>
      </c>
      <c r="G390" s="761">
        <v>0</v>
      </c>
      <c r="H390" s="775"/>
      <c r="I390" s="761"/>
      <c r="J390" s="761"/>
      <c r="K390" s="775"/>
      <c r="L390" s="761">
        <v>1</v>
      </c>
      <c r="M390" s="762">
        <v>0</v>
      </c>
    </row>
    <row r="391" spans="1:13" ht="14.4" customHeight="1" x14ac:dyDescent="0.3">
      <c r="A391" s="756" t="s">
        <v>1885</v>
      </c>
      <c r="B391" s="757" t="s">
        <v>1719</v>
      </c>
      <c r="C391" s="757" t="s">
        <v>1720</v>
      </c>
      <c r="D391" s="757" t="s">
        <v>1721</v>
      </c>
      <c r="E391" s="757" t="s">
        <v>1722</v>
      </c>
      <c r="F391" s="761"/>
      <c r="G391" s="761"/>
      <c r="H391" s="775"/>
      <c r="I391" s="761">
        <v>1</v>
      </c>
      <c r="J391" s="761">
        <v>0</v>
      </c>
      <c r="K391" s="775"/>
      <c r="L391" s="761">
        <v>1</v>
      </c>
      <c r="M391" s="762">
        <v>0</v>
      </c>
    </row>
    <row r="392" spans="1:13" ht="14.4" customHeight="1" x14ac:dyDescent="0.3">
      <c r="A392" s="756" t="s">
        <v>1885</v>
      </c>
      <c r="B392" s="757" t="s">
        <v>1736</v>
      </c>
      <c r="C392" s="757" t="s">
        <v>2473</v>
      </c>
      <c r="D392" s="757" t="s">
        <v>2474</v>
      </c>
      <c r="E392" s="757" t="s">
        <v>1739</v>
      </c>
      <c r="F392" s="761"/>
      <c r="G392" s="761"/>
      <c r="H392" s="775">
        <v>0</v>
      </c>
      <c r="I392" s="761">
        <v>1</v>
      </c>
      <c r="J392" s="761">
        <v>4.7</v>
      </c>
      <c r="K392" s="775">
        <v>1</v>
      </c>
      <c r="L392" s="761">
        <v>1</v>
      </c>
      <c r="M392" s="762">
        <v>4.7</v>
      </c>
    </row>
    <row r="393" spans="1:13" ht="14.4" customHeight="1" x14ac:dyDescent="0.3">
      <c r="A393" s="756" t="s">
        <v>1885</v>
      </c>
      <c r="B393" s="757" t="s">
        <v>1736</v>
      </c>
      <c r="C393" s="757" t="s">
        <v>1737</v>
      </c>
      <c r="D393" s="757" t="s">
        <v>1738</v>
      </c>
      <c r="E393" s="757" t="s">
        <v>1739</v>
      </c>
      <c r="F393" s="761"/>
      <c r="G393" s="761"/>
      <c r="H393" s="775">
        <v>0</v>
      </c>
      <c r="I393" s="761">
        <v>7</v>
      </c>
      <c r="J393" s="761">
        <v>32.900000000000006</v>
      </c>
      <c r="K393" s="775">
        <v>1</v>
      </c>
      <c r="L393" s="761">
        <v>7</v>
      </c>
      <c r="M393" s="762">
        <v>32.900000000000006</v>
      </c>
    </row>
    <row r="394" spans="1:13" ht="14.4" customHeight="1" x14ac:dyDescent="0.3">
      <c r="A394" s="756" t="s">
        <v>1885</v>
      </c>
      <c r="B394" s="757" t="s">
        <v>1749</v>
      </c>
      <c r="C394" s="757" t="s">
        <v>2989</v>
      </c>
      <c r="D394" s="757" t="s">
        <v>679</v>
      </c>
      <c r="E394" s="757" t="s">
        <v>2990</v>
      </c>
      <c r="F394" s="761"/>
      <c r="G394" s="761"/>
      <c r="H394" s="775">
        <v>0</v>
      </c>
      <c r="I394" s="761">
        <v>1</v>
      </c>
      <c r="J394" s="761">
        <v>170.32</v>
      </c>
      <c r="K394" s="775">
        <v>1</v>
      </c>
      <c r="L394" s="761">
        <v>1</v>
      </c>
      <c r="M394" s="762">
        <v>170.32</v>
      </c>
    </row>
    <row r="395" spans="1:13" ht="14.4" customHeight="1" x14ac:dyDescent="0.3">
      <c r="A395" s="756" t="s">
        <v>1885</v>
      </c>
      <c r="B395" s="757" t="s">
        <v>3099</v>
      </c>
      <c r="C395" s="757" t="s">
        <v>2819</v>
      </c>
      <c r="D395" s="757" t="s">
        <v>2820</v>
      </c>
      <c r="E395" s="757" t="s">
        <v>2821</v>
      </c>
      <c r="F395" s="761"/>
      <c r="G395" s="761"/>
      <c r="H395" s="775">
        <v>0</v>
      </c>
      <c r="I395" s="761">
        <v>3</v>
      </c>
      <c r="J395" s="761">
        <v>423.75</v>
      </c>
      <c r="K395" s="775">
        <v>1</v>
      </c>
      <c r="L395" s="761">
        <v>3</v>
      </c>
      <c r="M395" s="762">
        <v>423.75</v>
      </c>
    </row>
    <row r="396" spans="1:13" ht="14.4" customHeight="1" x14ac:dyDescent="0.3">
      <c r="A396" s="756" t="s">
        <v>1885</v>
      </c>
      <c r="B396" s="757" t="s">
        <v>1573</v>
      </c>
      <c r="C396" s="757" t="s">
        <v>2463</v>
      </c>
      <c r="D396" s="757" t="s">
        <v>1575</v>
      </c>
      <c r="E396" s="757" t="s">
        <v>2464</v>
      </c>
      <c r="F396" s="761"/>
      <c r="G396" s="761"/>
      <c r="H396" s="775">
        <v>0</v>
      </c>
      <c r="I396" s="761">
        <v>1</v>
      </c>
      <c r="J396" s="761">
        <v>5286.12</v>
      </c>
      <c r="K396" s="775">
        <v>1</v>
      </c>
      <c r="L396" s="761">
        <v>1</v>
      </c>
      <c r="M396" s="762">
        <v>5286.12</v>
      </c>
    </row>
    <row r="397" spans="1:13" ht="14.4" customHeight="1" x14ac:dyDescent="0.3">
      <c r="A397" s="756" t="s">
        <v>1885</v>
      </c>
      <c r="B397" s="757" t="s">
        <v>1573</v>
      </c>
      <c r="C397" s="757" t="s">
        <v>3040</v>
      </c>
      <c r="D397" s="757" t="s">
        <v>1575</v>
      </c>
      <c r="E397" s="757" t="s">
        <v>3041</v>
      </c>
      <c r="F397" s="761"/>
      <c r="G397" s="761"/>
      <c r="H397" s="775">
        <v>0</v>
      </c>
      <c r="I397" s="761">
        <v>1</v>
      </c>
      <c r="J397" s="761">
        <v>2669.75</v>
      </c>
      <c r="K397" s="775">
        <v>1</v>
      </c>
      <c r="L397" s="761">
        <v>1</v>
      </c>
      <c r="M397" s="762">
        <v>2669.75</v>
      </c>
    </row>
    <row r="398" spans="1:13" ht="14.4" customHeight="1" x14ac:dyDescent="0.3">
      <c r="A398" s="756" t="s">
        <v>1885</v>
      </c>
      <c r="B398" s="757" t="s">
        <v>1715</v>
      </c>
      <c r="C398" s="757" t="s">
        <v>3042</v>
      </c>
      <c r="D398" s="757" t="s">
        <v>2955</v>
      </c>
      <c r="E398" s="757" t="s">
        <v>3043</v>
      </c>
      <c r="F398" s="761">
        <v>1</v>
      </c>
      <c r="G398" s="761">
        <v>50.32</v>
      </c>
      <c r="H398" s="775">
        <v>1</v>
      </c>
      <c r="I398" s="761"/>
      <c r="J398" s="761"/>
      <c r="K398" s="775">
        <v>0</v>
      </c>
      <c r="L398" s="761">
        <v>1</v>
      </c>
      <c r="M398" s="762">
        <v>50.32</v>
      </c>
    </row>
    <row r="399" spans="1:13" ht="14.4" customHeight="1" thickBot="1" x14ac:dyDescent="0.35">
      <c r="A399" s="763" t="s">
        <v>1886</v>
      </c>
      <c r="B399" s="764" t="s">
        <v>1706</v>
      </c>
      <c r="C399" s="764" t="s">
        <v>1709</v>
      </c>
      <c r="D399" s="764" t="s">
        <v>890</v>
      </c>
      <c r="E399" s="764" t="s">
        <v>1710</v>
      </c>
      <c r="F399" s="768">
        <v>1</v>
      </c>
      <c r="G399" s="768">
        <v>36.270000000000003</v>
      </c>
      <c r="H399" s="776">
        <v>1</v>
      </c>
      <c r="I399" s="768"/>
      <c r="J399" s="768"/>
      <c r="K399" s="776">
        <v>0</v>
      </c>
      <c r="L399" s="768">
        <v>1</v>
      </c>
      <c r="M399" s="769">
        <v>36.270000000000003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85" t="s">
        <v>178</v>
      </c>
      <c r="B1" s="586"/>
      <c r="C1" s="586"/>
      <c r="D1" s="586"/>
      <c r="E1" s="586"/>
      <c r="F1" s="586"/>
      <c r="G1" s="556"/>
      <c r="H1" s="587"/>
      <c r="I1" s="587"/>
    </row>
    <row r="2" spans="1:10" ht="14.4" customHeight="1" thickBot="1" x14ac:dyDescent="0.35">
      <c r="A2" s="374" t="s">
        <v>325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439">
        <v>2015</v>
      </c>
      <c r="D3" s="440">
        <v>2016</v>
      </c>
      <c r="E3" s="11"/>
      <c r="F3" s="564">
        <v>2017</v>
      </c>
      <c r="G3" s="582"/>
      <c r="H3" s="582"/>
      <c r="I3" s="565"/>
    </row>
    <row r="4" spans="1:10" ht="14.4" customHeight="1" thickBot="1" x14ac:dyDescent="0.35">
      <c r="A4" s="444" t="s">
        <v>0</v>
      </c>
      <c r="B4" s="445" t="s">
        <v>255</v>
      </c>
      <c r="C4" s="583" t="s">
        <v>94</v>
      </c>
      <c r="D4" s="584"/>
      <c r="E4" s="446"/>
      <c r="F4" s="441" t="s">
        <v>94</v>
      </c>
      <c r="G4" s="442" t="s">
        <v>95</v>
      </c>
      <c r="H4" s="442" t="s">
        <v>69</v>
      </c>
      <c r="I4" s="443" t="s">
        <v>96</v>
      </c>
    </row>
    <row r="5" spans="1:10" ht="14.4" customHeight="1" x14ac:dyDescent="0.3">
      <c r="A5" s="738" t="s">
        <v>564</v>
      </c>
      <c r="B5" s="739" t="s">
        <v>565</v>
      </c>
      <c r="C5" s="740" t="s">
        <v>566</v>
      </c>
      <c r="D5" s="740" t="s">
        <v>566</v>
      </c>
      <c r="E5" s="740"/>
      <c r="F5" s="740" t="s">
        <v>566</v>
      </c>
      <c r="G5" s="740" t="s">
        <v>566</v>
      </c>
      <c r="H5" s="740" t="s">
        <v>566</v>
      </c>
      <c r="I5" s="741" t="s">
        <v>566</v>
      </c>
      <c r="J5" s="742" t="s">
        <v>74</v>
      </c>
    </row>
    <row r="6" spans="1:10" ht="14.4" customHeight="1" x14ac:dyDescent="0.3">
      <c r="A6" s="738" t="s">
        <v>564</v>
      </c>
      <c r="B6" s="739" t="s">
        <v>3102</v>
      </c>
      <c r="C6" s="740">
        <v>0</v>
      </c>
      <c r="D6" s="740">
        <v>0</v>
      </c>
      <c r="E6" s="740"/>
      <c r="F6" s="740">
        <v>0</v>
      </c>
      <c r="G6" s="740">
        <v>0</v>
      </c>
      <c r="H6" s="740">
        <v>0</v>
      </c>
      <c r="I6" s="741" t="s">
        <v>566</v>
      </c>
      <c r="J6" s="742" t="s">
        <v>1</v>
      </c>
    </row>
    <row r="7" spans="1:10" ht="14.4" customHeight="1" x14ac:dyDescent="0.3">
      <c r="A7" s="738" t="s">
        <v>564</v>
      </c>
      <c r="B7" s="739" t="s">
        <v>3103</v>
      </c>
      <c r="C7" s="740">
        <v>1479.4953199999998</v>
      </c>
      <c r="D7" s="740">
        <v>1479.3909399999998</v>
      </c>
      <c r="E7" s="740"/>
      <c r="F7" s="740">
        <v>664.69456999999954</v>
      </c>
      <c r="G7" s="740">
        <v>1270.8333749999999</v>
      </c>
      <c r="H7" s="740">
        <v>-606.13880500000039</v>
      </c>
      <c r="I7" s="741">
        <v>0.52303833301513625</v>
      </c>
      <c r="J7" s="742" t="s">
        <v>1</v>
      </c>
    </row>
    <row r="8" spans="1:10" ht="14.4" customHeight="1" x14ac:dyDescent="0.3">
      <c r="A8" s="738" t="s">
        <v>564</v>
      </c>
      <c r="B8" s="739" t="s">
        <v>3104</v>
      </c>
      <c r="C8" s="740">
        <v>563.10494000000006</v>
      </c>
      <c r="D8" s="740">
        <v>287.96463</v>
      </c>
      <c r="E8" s="740"/>
      <c r="F8" s="740">
        <v>517.24797999999998</v>
      </c>
      <c r="G8" s="740">
        <v>375</v>
      </c>
      <c r="H8" s="740">
        <v>142.24797999999998</v>
      </c>
      <c r="I8" s="741">
        <v>1.3793279466666666</v>
      </c>
      <c r="J8" s="742" t="s">
        <v>1</v>
      </c>
    </row>
    <row r="9" spans="1:10" ht="14.4" customHeight="1" x14ac:dyDescent="0.3">
      <c r="A9" s="738" t="s">
        <v>564</v>
      </c>
      <c r="B9" s="739" t="s">
        <v>3105</v>
      </c>
      <c r="C9" s="740">
        <v>426.1195800000001</v>
      </c>
      <c r="D9" s="740">
        <v>390.24837000000002</v>
      </c>
      <c r="E9" s="740"/>
      <c r="F9" s="740">
        <v>328.34411999999998</v>
      </c>
      <c r="G9" s="740">
        <v>399.99998925781244</v>
      </c>
      <c r="H9" s="740">
        <v>-71.655869257812469</v>
      </c>
      <c r="I9" s="741">
        <v>0.82086032204458881</v>
      </c>
      <c r="J9" s="742" t="s">
        <v>1</v>
      </c>
    </row>
    <row r="10" spans="1:10" ht="14.4" customHeight="1" x14ac:dyDescent="0.3">
      <c r="A10" s="738" t="s">
        <v>564</v>
      </c>
      <c r="B10" s="739" t="s">
        <v>3106</v>
      </c>
      <c r="C10" s="740">
        <v>0</v>
      </c>
      <c r="D10" s="740">
        <v>21.145799999999998</v>
      </c>
      <c r="E10" s="740"/>
      <c r="F10" s="740">
        <v>0</v>
      </c>
      <c r="G10" s="740">
        <v>10.416666015624999</v>
      </c>
      <c r="H10" s="740">
        <v>-10.416666015624999</v>
      </c>
      <c r="I10" s="741">
        <v>0</v>
      </c>
      <c r="J10" s="742" t="s">
        <v>1</v>
      </c>
    </row>
    <row r="11" spans="1:10" ht="14.4" customHeight="1" x14ac:dyDescent="0.3">
      <c r="A11" s="738" t="s">
        <v>564</v>
      </c>
      <c r="B11" s="739" t="s">
        <v>3107</v>
      </c>
      <c r="C11" s="740">
        <v>0.29382999999999998</v>
      </c>
      <c r="D11" s="740">
        <v>0.44888</v>
      </c>
      <c r="E11" s="740"/>
      <c r="F11" s="740">
        <v>0.48399999999999999</v>
      </c>
      <c r="G11" s="740">
        <v>0.41666664123535152</v>
      </c>
      <c r="H11" s="740">
        <v>6.7333358764648465E-2</v>
      </c>
      <c r="I11" s="741">
        <v>1.161600070898442</v>
      </c>
      <c r="J11" s="742" t="s">
        <v>1</v>
      </c>
    </row>
    <row r="12" spans="1:10" ht="14.4" customHeight="1" x14ac:dyDescent="0.3">
      <c r="A12" s="738" t="s">
        <v>564</v>
      </c>
      <c r="B12" s="739" t="s">
        <v>3108</v>
      </c>
      <c r="C12" s="740">
        <v>448.92221999999992</v>
      </c>
      <c r="D12" s="740">
        <v>457.29326000000003</v>
      </c>
      <c r="E12" s="740"/>
      <c r="F12" s="740">
        <v>496.49791000000005</v>
      </c>
      <c r="G12" s="740">
        <v>482.91665917968749</v>
      </c>
      <c r="H12" s="740">
        <v>13.581250820312562</v>
      </c>
      <c r="I12" s="741">
        <v>1.0281233843607354</v>
      </c>
      <c r="J12" s="742" t="s">
        <v>1</v>
      </c>
    </row>
    <row r="13" spans="1:10" ht="14.4" customHeight="1" x14ac:dyDescent="0.3">
      <c r="A13" s="738" t="s">
        <v>564</v>
      </c>
      <c r="B13" s="739" t="s">
        <v>3109</v>
      </c>
      <c r="C13" s="740">
        <v>10562.915739999995</v>
      </c>
      <c r="D13" s="740">
        <v>9941.5100500000008</v>
      </c>
      <c r="E13" s="740"/>
      <c r="F13" s="740">
        <v>9265.3785099999968</v>
      </c>
      <c r="G13" s="740">
        <v>9338.3334575195313</v>
      </c>
      <c r="H13" s="740">
        <v>-72.954947519534471</v>
      </c>
      <c r="I13" s="741">
        <v>0.99218758380695982</v>
      </c>
      <c r="J13" s="742" t="s">
        <v>1</v>
      </c>
    </row>
    <row r="14" spans="1:10" ht="14.4" customHeight="1" x14ac:dyDescent="0.3">
      <c r="A14" s="738" t="s">
        <v>564</v>
      </c>
      <c r="B14" s="739" t="s">
        <v>3110</v>
      </c>
      <c r="C14" s="740">
        <v>494.72613999999999</v>
      </c>
      <c r="D14" s="740">
        <v>861.59262999999987</v>
      </c>
      <c r="E14" s="740"/>
      <c r="F14" s="740">
        <v>717.7817</v>
      </c>
      <c r="G14" s="740">
        <v>791.66665466308598</v>
      </c>
      <c r="H14" s="740">
        <v>-73.884954663085978</v>
      </c>
      <c r="I14" s="741">
        <v>0.9066716347999656</v>
      </c>
      <c r="J14" s="742" t="s">
        <v>1</v>
      </c>
    </row>
    <row r="15" spans="1:10" ht="14.4" customHeight="1" x14ac:dyDescent="0.3">
      <c r="A15" s="738" t="s">
        <v>564</v>
      </c>
      <c r="B15" s="739" t="s">
        <v>3111</v>
      </c>
      <c r="C15" s="740">
        <v>755.25084000000004</v>
      </c>
      <c r="D15" s="740">
        <v>809.48834999999997</v>
      </c>
      <c r="E15" s="740"/>
      <c r="F15" s="740">
        <v>777.90610000000004</v>
      </c>
      <c r="G15" s="740">
        <v>791.66662499999995</v>
      </c>
      <c r="H15" s="740">
        <v>-13.760524999999916</v>
      </c>
      <c r="I15" s="741">
        <v>0.98261828329569922</v>
      </c>
      <c r="J15" s="742" t="s">
        <v>1</v>
      </c>
    </row>
    <row r="16" spans="1:10" ht="14.4" customHeight="1" x14ac:dyDescent="0.3">
      <c r="A16" s="738" t="s">
        <v>564</v>
      </c>
      <c r="B16" s="739" t="s">
        <v>3112</v>
      </c>
      <c r="C16" s="740">
        <v>29.817219999999999</v>
      </c>
      <c r="D16" s="740">
        <v>21.651040000000002</v>
      </c>
      <c r="E16" s="740"/>
      <c r="F16" s="740">
        <v>24.169690000000003</v>
      </c>
      <c r="G16" s="740">
        <v>41.666666582107545</v>
      </c>
      <c r="H16" s="740">
        <v>-17.496976582107543</v>
      </c>
      <c r="I16" s="741">
        <v>0.58007256117721029</v>
      </c>
      <c r="J16" s="742" t="s">
        <v>1</v>
      </c>
    </row>
    <row r="17" spans="1:10" ht="14.4" customHeight="1" x14ac:dyDescent="0.3">
      <c r="A17" s="738" t="s">
        <v>564</v>
      </c>
      <c r="B17" s="739" t="s">
        <v>3113</v>
      </c>
      <c r="C17" s="740">
        <v>110.61863</v>
      </c>
      <c r="D17" s="740">
        <v>111.69864</v>
      </c>
      <c r="E17" s="740"/>
      <c r="F17" s="740">
        <v>122.36680000000001</v>
      </c>
      <c r="G17" s="740">
        <v>116.66666705322265</v>
      </c>
      <c r="H17" s="740">
        <v>5.7001329467773587</v>
      </c>
      <c r="I17" s="741">
        <v>1.0488582822390649</v>
      </c>
      <c r="J17" s="742" t="s">
        <v>1</v>
      </c>
    </row>
    <row r="18" spans="1:10" ht="14.4" customHeight="1" x14ac:dyDescent="0.3">
      <c r="A18" s="738" t="s">
        <v>564</v>
      </c>
      <c r="B18" s="739" t="s">
        <v>3114</v>
      </c>
      <c r="C18" s="740">
        <v>1334.9065700000001</v>
      </c>
      <c r="D18" s="740">
        <v>1286.2640699999999</v>
      </c>
      <c r="E18" s="740"/>
      <c r="F18" s="740">
        <v>1247.2714399999993</v>
      </c>
      <c r="G18" s="740">
        <v>1291.6666914062498</v>
      </c>
      <c r="H18" s="740">
        <v>-44.395251406250509</v>
      </c>
      <c r="I18" s="741">
        <v>0.96562948344056398</v>
      </c>
      <c r="J18" s="742" t="s">
        <v>1</v>
      </c>
    </row>
    <row r="19" spans="1:10" ht="14.4" customHeight="1" x14ac:dyDescent="0.3">
      <c r="A19" s="738" t="s">
        <v>564</v>
      </c>
      <c r="B19" s="739" t="s">
        <v>3115</v>
      </c>
      <c r="C19" s="740">
        <v>0</v>
      </c>
      <c r="D19" s="740">
        <v>0</v>
      </c>
      <c r="E19" s="740"/>
      <c r="F19" s="740">
        <v>0</v>
      </c>
      <c r="G19" s="740">
        <v>0</v>
      </c>
      <c r="H19" s="740">
        <v>0</v>
      </c>
      <c r="I19" s="741" t="s">
        <v>566</v>
      </c>
      <c r="J19" s="742" t="s">
        <v>1</v>
      </c>
    </row>
    <row r="20" spans="1:10" ht="14.4" customHeight="1" x14ac:dyDescent="0.3">
      <c r="A20" s="738" t="s">
        <v>564</v>
      </c>
      <c r="B20" s="739" t="s">
        <v>3116</v>
      </c>
      <c r="C20" s="740">
        <v>377.14553999999998</v>
      </c>
      <c r="D20" s="740">
        <v>356.84789999999998</v>
      </c>
      <c r="E20" s="740"/>
      <c r="F20" s="740">
        <v>318.50585000000001</v>
      </c>
      <c r="G20" s="740">
        <v>350.00000830078125</v>
      </c>
      <c r="H20" s="740">
        <v>-31.494158300781237</v>
      </c>
      <c r="I20" s="741">
        <v>0.91001669270328722</v>
      </c>
      <c r="J20" s="742" t="s">
        <v>1</v>
      </c>
    </row>
    <row r="21" spans="1:10" ht="14.4" customHeight="1" x14ac:dyDescent="0.3">
      <c r="A21" s="738" t="s">
        <v>564</v>
      </c>
      <c r="B21" s="739" t="s">
        <v>3117</v>
      </c>
      <c r="C21" s="740">
        <v>51.341670000000001</v>
      </c>
      <c r="D21" s="740">
        <v>8.3305500000000006</v>
      </c>
      <c r="E21" s="740"/>
      <c r="F21" s="740">
        <v>59.225319999999996</v>
      </c>
      <c r="G21" s="740">
        <v>8.3333330078125005</v>
      </c>
      <c r="H21" s="740">
        <v>50.891986992187498</v>
      </c>
      <c r="I21" s="741">
        <v>7.1070386776186973</v>
      </c>
      <c r="J21" s="742" t="s">
        <v>1</v>
      </c>
    </row>
    <row r="22" spans="1:10" ht="14.4" customHeight="1" x14ac:dyDescent="0.3">
      <c r="A22" s="738" t="s">
        <v>564</v>
      </c>
      <c r="B22" s="739" t="s">
        <v>575</v>
      </c>
      <c r="C22" s="740">
        <v>16634.658240000001</v>
      </c>
      <c r="D22" s="740">
        <v>16033.875110000001</v>
      </c>
      <c r="E22" s="740"/>
      <c r="F22" s="740">
        <v>14539.873989999995</v>
      </c>
      <c r="G22" s="740">
        <v>15269.583459627151</v>
      </c>
      <c r="H22" s="740">
        <v>-729.70946962715607</v>
      </c>
      <c r="I22" s="741">
        <v>0.9522115667688964</v>
      </c>
      <c r="J22" s="742" t="s">
        <v>576</v>
      </c>
    </row>
    <row r="24" spans="1:10" ht="14.4" customHeight="1" x14ac:dyDescent="0.3">
      <c r="A24" s="738" t="s">
        <v>564</v>
      </c>
      <c r="B24" s="739" t="s">
        <v>565</v>
      </c>
      <c r="C24" s="740" t="s">
        <v>566</v>
      </c>
      <c r="D24" s="740" t="s">
        <v>566</v>
      </c>
      <c r="E24" s="740"/>
      <c r="F24" s="740" t="s">
        <v>566</v>
      </c>
      <c r="G24" s="740" t="s">
        <v>566</v>
      </c>
      <c r="H24" s="740" t="s">
        <v>566</v>
      </c>
      <c r="I24" s="741" t="s">
        <v>566</v>
      </c>
      <c r="J24" s="742" t="s">
        <v>74</v>
      </c>
    </row>
    <row r="25" spans="1:10" ht="14.4" customHeight="1" x14ac:dyDescent="0.3">
      <c r="A25" s="738" t="s">
        <v>577</v>
      </c>
      <c r="B25" s="739" t="s">
        <v>578</v>
      </c>
      <c r="C25" s="740" t="s">
        <v>566</v>
      </c>
      <c r="D25" s="740" t="s">
        <v>566</v>
      </c>
      <c r="E25" s="740"/>
      <c r="F25" s="740" t="s">
        <v>566</v>
      </c>
      <c r="G25" s="740" t="s">
        <v>566</v>
      </c>
      <c r="H25" s="740" t="s">
        <v>566</v>
      </c>
      <c r="I25" s="741" t="s">
        <v>566</v>
      </c>
      <c r="J25" s="742" t="s">
        <v>0</v>
      </c>
    </row>
    <row r="26" spans="1:10" ht="14.4" customHeight="1" x14ac:dyDescent="0.3">
      <c r="A26" s="738" t="s">
        <v>577</v>
      </c>
      <c r="B26" s="739" t="s">
        <v>3105</v>
      </c>
      <c r="C26" s="740">
        <v>9.3252200000000016</v>
      </c>
      <c r="D26" s="740">
        <v>7.7761499999999995</v>
      </c>
      <c r="E26" s="740"/>
      <c r="F26" s="740">
        <v>6.0315799999999999</v>
      </c>
      <c r="G26" s="740">
        <v>8</v>
      </c>
      <c r="H26" s="740">
        <v>-1.9684200000000001</v>
      </c>
      <c r="I26" s="741">
        <v>0.75394749999999999</v>
      </c>
      <c r="J26" s="742" t="s">
        <v>1</v>
      </c>
    </row>
    <row r="27" spans="1:10" ht="14.4" customHeight="1" x14ac:dyDescent="0.3">
      <c r="A27" s="738" t="s">
        <v>577</v>
      </c>
      <c r="B27" s="739" t="s">
        <v>3108</v>
      </c>
      <c r="C27" s="740">
        <v>192.3525799999999</v>
      </c>
      <c r="D27" s="740">
        <v>139.15446</v>
      </c>
      <c r="E27" s="740"/>
      <c r="F27" s="740">
        <v>150.46929</v>
      </c>
      <c r="G27" s="740">
        <v>161</v>
      </c>
      <c r="H27" s="740">
        <v>-10.530709999999999</v>
      </c>
      <c r="I27" s="741">
        <v>0.93459186335403732</v>
      </c>
      <c r="J27" s="742" t="s">
        <v>1</v>
      </c>
    </row>
    <row r="28" spans="1:10" ht="14.4" customHeight="1" x14ac:dyDescent="0.3">
      <c r="A28" s="738" t="s">
        <v>577</v>
      </c>
      <c r="B28" s="739" t="s">
        <v>3109</v>
      </c>
      <c r="C28" s="740">
        <v>206.15863000000002</v>
      </c>
      <c r="D28" s="740">
        <v>175.93261999999999</v>
      </c>
      <c r="E28" s="740"/>
      <c r="F28" s="740">
        <v>195.59297999999998</v>
      </c>
      <c r="G28" s="740">
        <v>166</v>
      </c>
      <c r="H28" s="740">
        <v>29.592979999999983</v>
      </c>
      <c r="I28" s="741">
        <v>1.1782709638554216</v>
      </c>
      <c r="J28" s="742" t="s">
        <v>1</v>
      </c>
    </row>
    <row r="29" spans="1:10" ht="14.4" customHeight="1" x14ac:dyDescent="0.3">
      <c r="A29" s="738" t="s">
        <v>577</v>
      </c>
      <c r="B29" s="739" t="s">
        <v>3110</v>
      </c>
      <c r="C29" s="740">
        <v>15.441559999999999</v>
      </c>
      <c r="D29" s="740">
        <v>11.868360000000001</v>
      </c>
      <c r="E29" s="740"/>
      <c r="F29" s="740">
        <v>13.480040000000001</v>
      </c>
      <c r="G29" s="740">
        <v>16</v>
      </c>
      <c r="H29" s="740">
        <v>-2.5199599999999993</v>
      </c>
      <c r="I29" s="741">
        <v>0.84250250000000004</v>
      </c>
      <c r="J29" s="742" t="s">
        <v>1</v>
      </c>
    </row>
    <row r="30" spans="1:10" ht="14.4" customHeight="1" x14ac:dyDescent="0.3">
      <c r="A30" s="738" t="s">
        <v>577</v>
      </c>
      <c r="B30" s="739" t="s">
        <v>3112</v>
      </c>
      <c r="C30" s="740">
        <v>4.6471999999999998</v>
      </c>
      <c r="D30" s="740">
        <v>7.7329999999999997</v>
      </c>
      <c r="E30" s="740"/>
      <c r="F30" s="740">
        <v>3.2286199999999998</v>
      </c>
      <c r="G30" s="740">
        <v>11</v>
      </c>
      <c r="H30" s="740">
        <v>-7.7713800000000006</v>
      </c>
      <c r="I30" s="741">
        <v>0.2935109090909091</v>
      </c>
      <c r="J30" s="742" t="s">
        <v>1</v>
      </c>
    </row>
    <row r="31" spans="1:10" ht="14.4" customHeight="1" x14ac:dyDescent="0.3">
      <c r="A31" s="738" t="s">
        <v>577</v>
      </c>
      <c r="B31" s="739" t="s">
        <v>3113</v>
      </c>
      <c r="C31" s="740">
        <v>26.879000000000001</v>
      </c>
      <c r="D31" s="740">
        <v>26.358000000000001</v>
      </c>
      <c r="E31" s="740"/>
      <c r="F31" s="740">
        <v>29.937849999999997</v>
      </c>
      <c r="G31" s="740">
        <v>24</v>
      </c>
      <c r="H31" s="740">
        <v>5.9378499999999974</v>
      </c>
      <c r="I31" s="741">
        <v>1.2474104166666666</v>
      </c>
      <c r="J31" s="742" t="s">
        <v>1</v>
      </c>
    </row>
    <row r="32" spans="1:10" ht="14.4" customHeight="1" x14ac:dyDescent="0.3">
      <c r="A32" s="738" t="s">
        <v>577</v>
      </c>
      <c r="B32" s="739" t="s">
        <v>3114</v>
      </c>
      <c r="C32" s="740">
        <v>0</v>
      </c>
      <c r="D32" s="740">
        <v>0</v>
      </c>
      <c r="E32" s="740"/>
      <c r="F32" s="740">
        <v>41.197130000000001</v>
      </c>
      <c r="G32" s="740">
        <v>0</v>
      </c>
      <c r="H32" s="740">
        <v>41.197130000000001</v>
      </c>
      <c r="I32" s="741" t="s">
        <v>566</v>
      </c>
      <c r="J32" s="742" t="s">
        <v>1</v>
      </c>
    </row>
    <row r="33" spans="1:10" ht="14.4" customHeight="1" x14ac:dyDescent="0.3">
      <c r="A33" s="738" t="s">
        <v>577</v>
      </c>
      <c r="B33" s="739" t="s">
        <v>3116</v>
      </c>
      <c r="C33" s="740">
        <v>24.263000000000002</v>
      </c>
      <c r="D33" s="740">
        <v>0</v>
      </c>
      <c r="E33" s="740"/>
      <c r="F33" s="740">
        <v>6.0916000000000006</v>
      </c>
      <c r="G33" s="740">
        <v>1</v>
      </c>
      <c r="H33" s="740">
        <v>5.0916000000000006</v>
      </c>
      <c r="I33" s="741">
        <v>6.0916000000000006</v>
      </c>
      <c r="J33" s="742" t="s">
        <v>1</v>
      </c>
    </row>
    <row r="34" spans="1:10" ht="14.4" customHeight="1" x14ac:dyDescent="0.3">
      <c r="A34" s="738" t="s">
        <v>577</v>
      </c>
      <c r="B34" s="739" t="s">
        <v>579</v>
      </c>
      <c r="C34" s="740">
        <v>479.06718999999993</v>
      </c>
      <c r="D34" s="740">
        <v>368.82258999999999</v>
      </c>
      <c r="E34" s="740"/>
      <c r="F34" s="740">
        <v>446.02908999999994</v>
      </c>
      <c r="G34" s="740">
        <v>386</v>
      </c>
      <c r="H34" s="740">
        <v>60.02908999999994</v>
      </c>
      <c r="I34" s="741">
        <v>1.1555157772020723</v>
      </c>
      <c r="J34" s="742" t="s">
        <v>580</v>
      </c>
    </row>
    <row r="35" spans="1:10" ht="14.4" customHeight="1" x14ac:dyDescent="0.3">
      <c r="A35" s="738" t="s">
        <v>566</v>
      </c>
      <c r="B35" s="739" t="s">
        <v>566</v>
      </c>
      <c r="C35" s="740" t="s">
        <v>566</v>
      </c>
      <c r="D35" s="740" t="s">
        <v>566</v>
      </c>
      <c r="E35" s="740"/>
      <c r="F35" s="740" t="s">
        <v>566</v>
      </c>
      <c r="G35" s="740" t="s">
        <v>566</v>
      </c>
      <c r="H35" s="740" t="s">
        <v>566</v>
      </c>
      <c r="I35" s="741" t="s">
        <v>566</v>
      </c>
      <c r="J35" s="742" t="s">
        <v>581</v>
      </c>
    </row>
    <row r="36" spans="1:10" ht="14.4" customHeight="1" x14ac:dyDescent="0.3">
      <c r="A36" s="738" t="s">
        <v>3118</v>
      </c>
      <c r="B36" s="739" t="s">
        <v>3119</v>
      </c>
      <c r="C36" s="740" t="s">
        <v>566</v>
      </c>
      <c r="D36" s="740" t="s">
        <v>566</v>
      </c>
      <c r="E36" s="740"/>
      <c r="F36" s="740" t="s">
        <v>566</v>
      </c>
      <c r="G36" s="740" t="s">
        <v>566</v>
      </c>
      <c r="H36" s="740" t="s">
        <v>566</v>
      </c>
      <c r="I36" s="741" t="s">
        <v>566</v>
      </c>
      <c r="J36" s="742" t="s">
        <v>0</v>
      </c>
    </row>
    <row r="37" spans="1:10" ht="14.4" customHeight="1" x14ac:dyDescent="0.3">
      <c r="A37" s="738" t="s">
        <v>3118</v>
      </c>
      <c r="B37" s="739" t="s">
        <v>3109</v>
      </c>
      <c r="C37" s="740">
        <v>381.88077999999996</v>
      </c>
      <c r="D37" s="740">
        <v>470.30549999999999</v>
      </c>
      <c r="E37" s="740"/>
      <c r="F37" s="740">
        <v>267.19959999999998</v>
      </c>
      <c r="G37" s="740">
        <v>272</v>
      </c>
      <c r="H37" s="740">
        <v>-4.8004000000000246</v>
      </c>
      <c r="I37" s="741">
        <v>0.98235147058823524</v>
      </c>
      <c r="J37" s="742" t="s">
        <v>1</v>
      </c>
    </row>
    <row r="38" spans="1:10" ht="14.4" customHeight="1" x14ac:dyDescent="0.3">
      <c r="A38" s="738" t="s">
        <v>3118</v>
      </c>
      <c r="B38" s="739" t="s">
        <v>3110</v>
      </c>
      <c r="C38" s="740">
        <v>0</v>
      </c>
      <c r="D38" s="740">
        <v>3.306</v>
      </c>
      <c r="E38" s="740"/>
      <c r="F38" s="740">
        <v>0</v>
      </c>
      <c r="G38" s="740">
        <v>1</v>
      </c>
      <c r="H38" s="740">
        <v>-1</v>
      </c>
      <c r="I38" s="741">
        <v>0</v>
      </c>
      <c r="J38" s="742" t="s">
        <v>1</v>
      </c>
    </row>
    <row r="39" spans="1:10" ht="14.4" customHeight="1" x14ac:dyDescent="0.3">
      <c r="A39" s="738" t="s">
        <v>3118</v>
      </c>
      <c r="B39" s="739" t="s">
        <v>3120</v>
      </c>
      <c r="C39" s="740">
        <v>381.88077999999996</v>
      </c>
      <c r="D39" s="740">
        <v>473.61149999999998</v>
      </c>
      <c r="E39" s="740"/>
      <c r="F39" s="740">
        <v>267.19959999999998</v>
      </c>
      <c r="G39" s="740">
        <v>273</v>
      </c>
      <c r="H39" s="740">
        <v>-5.8004000000000246</v>
      </c>
      <c r="I39" s="741">
        <v>0.97875311355311345</v>
      </c>
      <c r="J39" s="742" t="s">
        <v>580</v>
      </c>
    </row>
    <row r="40" spans="1:10" ht="14.4" customHeight="1" x14ac:dyDescent="0.3">
      <c r="A40" s="738" t="s">
        <v>566</v>
      </c>
      <c r="B40" s="739" t="s">
        <v>566</v>
      </c>
      <c r="C40" s="740" t="s">
        <v>566</v>
      </c>
      <c r="D40" s="740" t="s">
        <v>566</v>
      </c>
      <c r="E40" s="740"/>
      <c r="F40" s="740" t="s">
        <v>566</v>
      </c>
      <c r="G40" s="740" t="s">
        <v>566</v>
      </c>
      <c r="H40" s="740" t="s">
        <v>566</v>
      </c>
      <c r="I40" s="741" t="s">
        <v>566</v>
      </c>
      <c r="J40" s="742" t="s">
        <v>581</v>
      </c>
    </row>
    <row r="41" spans="1:10" ht="14.4" customHeight="1" x14ac:dyDescent="0.3">
      <c r="A41" s="738" t="s">
        <v>582</v>
      </c>
      <c r="B41" s="739" t="s">
        <v>583</v>
      </c>
      <c r="C41" s="740" t="s">
        <v>566</v>
      </c>
      <c r="D41" s="740" t="s">
        <v>566</v>
      </c>
      <c r="E41" s="740"/>
      <c r="F41" s="740" t="s">
        <v>566</v>
      </c>
      <c r="G41" s="740" t="s">
        <v>566</v>
      </c>
      <c r="H41" s="740" t="s">
        <v>566</v>
      </c>
      <c r="I41" s="741" t="s">
        <v>566</v>
      </c>
      <c r="J41" s="742" t="s">
        <v>0</v>
      </c>
    </row>
    <row r="42" spans="1:10" ht="14.4" customHeight="1" x14ac:dyDescent="0.3">
      <c r="A42" s="738" t="s">
        <v>582</v>
      </c>
      <c r="B42" s="739" t="s">
        <v>3108</v>
      </c>
      <c r="C42" s="740">
        <v>5.9616800000000003</v>
      </c>
      <c r="D42" s="740">
        <v>5.8209699999999991</v>
      </c>
      <c r="E42" s="740"/>
      <c r="F42" s="740">
        <v>6.5453999999999999</v>
      </c>
      <c r="G42" s="740">
        <v>7</v>
      </c>
      <c r="H42" s="740">
        <v>-0.45460000000000012</v>
      </c>
      <c r="I42" s="741">
        <v>0.93505714285714281</v>
      </c>
      <c r="J42" s="742" t="s">
        <v>1</v>
      </c>
    </row>
    <row r="43" spans="1:10" ht="14.4" customHeight="1" x14ac:dyDescent="0.3">
      <c r="A43" s="738" t="s">
        <v>582</v>
      </c>
      <c r="B43" s="739" t="s">
        <v>3109</v>
      </c>
      <c r="C43" s="740">
        <v>6.1118399999999999</v>
      </c>
      <c r="D43" s="740">
        <v>4.7574499999999995</v>
      </c>
      <c r="E43" s="740"/>
      <c r="F43" s="740">
        <v>5.1309499999999995</v>
      </c>
      <c r="G43" s="740">
        <v>6</v>
      </c>
      <c r="H43" s="740">
        <v>-0.86905000000000054</v>
      </c>
      <c r="I43" s="741">
        <v>0.85515833333333324</v>
      </c>
      <c r="J43" s="742" t="s">
        <v>1</v>
      </c>
    </row>
    <row r="44" spans="1:10" ht="14.4" customHeight="1" x14ac:dyDescent="0.3">
      <c r="A44" s="738" t="s">
        <v>582</v>
      </c>
      <c r="B44" s="739" t="s">
        <v>3112</v>
      </c>
      <c r="C44" s="740">
        <v>0.39</v>
      </c>
      <c r="D44" s="740">
        <v>0.03</v>
      </c>
      <c r="E44" s="740"/>
      <c r="F44" s="740">
        <v>0</v>
      </c>
      <c r="G44" s="740">
        <v>0</v>
      </c>
      <c r="H44" s="740">
        <v>0</v>
      </c>
      <c r="I44" s="741" t="s">
        <v>566</v>
      </c>
      <c r="J44" s="742" t="s">
        <v>1</v>
      </c>
    </row>
    <row r="45" spans="1:10" ht="14.4" customHeight="1" x14ac:dyDescent="0.3">
      <c r="A45" s="738" t="s">
        <v>582</v>
      </c>
      <c r="B45" s="739" t="s">
        <v>3113</v>
      </c>
      <c r="C45" s="740">
        <v>0.78500000000000003</v>
      </c>
      <c r="D45" s="740">
        <v>0.71</v>
      </c>
      <c r="E45" s="740"/>
      <c r="F45" s="740">
        <v>0.69</v>
      </c>
      <c r="G45" s="740">
        <v>1</v>
      </c>
      <c r="H45" s="740">
        <v>-0.31000000000000005</v>
      </c>
      <c r="I45" s="741">
        <v>0.69</v>
      </c>
      <c r="J45" s="742" t="s">
        <v>1</v>
      </c>
    </row>
    <row r="46" spans="1:10" ht="14.4" customHeight="1" x14ac:dyDescent="0.3">
      <c r="A46" s="738" t="s">
        <v>582</v>
      </c>
      <c r="B46" s="739" t="s">
        <v>584</v>
      </c>
      <c r="C46" s="740">
        <v>13.248520000000001</v>
      </c>
      <c r="D46" s="740">
        <v>11.318419999999996</v>
      </c>
      <c r="E46" s="740"/>
      <c r="F46" s="740">
        <v>12.366349999999999</v>
      </c>
      <c r="G46" s="740">
        <v>14</v>
      </c>
      <c r="H46" s="740">
        <v>-1.6336500000000012</v>
      </c>
      <c r="I46" s="741">
        <v>0.88331071428571417</v>
      </c>
      <c r="J46" s="742" t="s">
        <v>580</v>
      </c>
    </row>
    <row r="47" spans="1:10" ht="14.4" customHeight="1" x14ac:dyDescent="0.3">
      <c r="A47" s="738" t="s">
        <v>566</v>
      </c>
      <c r="B47" s="739" t="s">
        <v>566</v>
      </c>
      <c r="C47" s="740" t="s">
        <v>566</v>
      </c>
      <c r="D47" s="740" t="s">
        <v>566</v>
      </c>
      <c r="E47" s="740"/>
      <c r="F47" s="740" t="s">
        <v>566</v>
      </c>
      <c r="G47" s="740" t="s">
        <v>566</v>
      </c>
      <c r="H47" s="740" t="s">
        <v>566</v>
      </c>
      <c r="I47" s="741" t="s">
        <v>566</v>
      </c>
      <c r="J47" s="742" t="s">
        <v>581</v>
      </c>
    </row>
    <row r="48" spans="1:10" ht="14.4" customHeight="1" x14ac:dyDescent="0.3">
      <c r="A48" s="738" t="s">
        <v>585</v>
      </c>
      <c r="B48" s="739" t="s">
        <v>586</v>
      </c>
      <c r="C48" s="740" t="s">
        <v>566</v>
      </c>
      <c r="D48" s="740" t="s">
        <v>566</v>
      </c>
      <c r="E48" s="740"/>
      <c r="F48" s="740" t="s">
        <v>566</v>
      </c>
      <c r="G48" s="740" t="s">
        <v>566</v>
      </c>
      <c r="H48" s="740" t="s">
        <v>566</v>
      </c>
      <c r="I48" s="741" t="s">
        <v>566</v>
      </c>
      <c r="J48" s="742" t="s">
        <v>0</v>
      </c>
    </row>
    <row r="49" spans="1:10" ht="14.4" customHeight="1" x14ac:dyDescent="0.3">
      <c r="A49" s="738" t="s">
        <v>585</v>
      </c>
      <c r="B49" s="739" t="s">
        <v>3105</v>
      </c>
      <c r="C49" s="740">
        <v>387.87252000000012</v>
      </c>
      <c r="D49" s="740">
        <v>313.91290000000004</v>
      </c>
      <c r="E49" s="740"/>
      <c r="F49" s="740">
        <v>222.36223999999999</v>
      </c>
      <c r="G49" s="740">
        <v>314</v>
      </c>
      <c r="H49" s="740">
        <v>-91.637760000000014</v>
      </c>
      <c r="I49" s="741">
        <v>0.7081599999999999</v>
      </c>
      <c r="J49" s="742" t="s">
        <v>1</v>
      </c>
    </row>
    <row r="50" spans="1:10" ht="14.4" customHeight="1" x14ac:dyDescent="0.3">
      <c r="A50" s="738" t="s">
        <v>585</v>
      </c>
      <c r="B50" s="739" t="s">
        <v>3107</v>
      </c>
      <c r="C50" s="740">
        <v>0.29382999999999998</v>
      </c>
      <c r="D50" s="740">
        <v>0.32788</v>
      </c>
      <c r="E50" s="740"/>
      <c r="F50" s="740">
        <v>0</v>
      </c>
      <c r="G50" s="740">
        <v>0</v>
      </c>
      <c r="H50" s="740">
        <v>0</v>
      </c>
      <c r="I50" s="741" t="s">
        <v>566</v>
      </c>
      <c r="J50" s="742" t="s">
        <v>1</v>
      </c>
    </row>
    <row r="51" spans="1:10" ht="14.4" customHeight="1" x14ac:dyDescent="0.3">
      <c r="A51" s="738" t="s">
        <v>585</v>
      </c>
      <c r="B51" s="739" t="s">
        <v>3108</v>
      </c>
      <c r="C51" s="740">
        <v>101.47160000000001</v>
      </c>
      <c r="D51" s="740">
        <v>106.73512999999998</v>
      </c>
      <c r="E51" s="740"/>
      <c r="F51" s="740">
        <v>122.54374</v>
      </c>
      <c r="G51" s="740">
        <v>122</v>
      </c>
      <c r="H51" s="740">
        <v>0.54373999999999967</v>
      </c>
      <c r="I51" s="741">
        <v>1.0044568852459017</v>
      </c>
      <c r="J51" s="742" t="s">
        <v>1</v>
      </c>
    </row>
    <row r="52" spans="1:10" ht="14.4" customHeight="1" x14ac:dyDescent="0.3">
      <c r="A52" s="738" t="s">
        <v>585</v>
      </c>
      <c r="B52" s="739" t="s">
        <v>3109</v>
      </c>
      <c r="C52" s="740">
        <v>669.93597000000022</v>
      </c>
      <c r="D52" s="740">
        <v>618.69902999999999</v>
      </c>
      <c r="E52" s="740"/>
      <c r="F52" s="740">
        <v>599.45851999999991</v>
      </c>
      <c r="G52" s="740">
        <v>648</v>
      </c>
      <c r="H52" s="740">
        <v>-48.541480000000092</v>
      </c>
      <c r="I52" s="741">
        <v>0.92509030864197517</v>
      </c>
      <c r="J52" s="742" t="s">
        <v>1</v>
      </c>
    </row>
    <row r="53" spans="1:10" ht="14.4" customHeight="1" x14ac:dyDescent="0.3">
      <c r="A53" s="738" t="s">
        <v>585</v>
      </c>
      <c r="B53" s="739" t="s">
        <v>3110</v>
      </c>
      <c r="C53" s="740">
        <v>102.15078</v>
      </c>
      <c r="D53" s="740">
        <v>43.085760000000001</v>
      </c>
      <c r="E53" s="740"/>
      <c r="F53" s="740">
        <v>30.819839999999999</v>
      </c>
      <c r="G53" s="740">
        <v>50</v>
      </c>
      <c r="H53" s="740">
        <v>-19.180160000000001</v>
      </c>
      <c r="I53" s="741">
        <v>0.61639679999999997</v>
      </c>
      <c r="J53" s="742" t="s">
        <v>1</v>
      </c>
    </row>
    <row r="54" spans="1:10" ht="14.4" customHeight="1" x14ac:dyDescent="0.3">
      <c r="A54" s="738" t="s">
        <v>585</v>
      </c>
      <c r="B54" s="739" t="s">
        <v>3112</v>
      </c>
      <c r="C54" s="740">
        <v>12.96725</v>
      </c>
      <c r="D54" s="740">
        <v>8.6110000000000007</v>
      </c>
      <c r="E54" s="740"/>
      <c r="F54" s="740">
        <v>9.0180000000000007</v>
      </c>
      <c r="G54" s="740">
        <v>18</v>
      </c>
      <c r="H54" s="740">
        <v>-8.9819999999999993</v>
      </c>
      <c r="I54" s="741">
        <v>0.501</v>
      </c>
      <c r="J54" s="742" t="s">
        <v>1</v>
      </c>
    </row>
    <row r="55" spans="1:10" ht="14.4" customHeight="1" x14ac:dyDescent="0.3">
      <c r="A55" s="738" t="s">
        <v>585</v>
      </c>
      <c r="B55" s="739" t="s">
        <v>3113</v>
      </c>
      <c r="C55" s="740">
        <v>51.3536</v>
      </c>
      <c r="D55" s="740">
        <v>51.702949999999994</v>
      </c>
      <c r="E55" s="740"/>
      <c r="F55" s="740">
        <v>49.874000000000002</v>
      </c>
      <c r="G55" s="740">
        <v>53</v>
      </c>
      <c r="H55" s="740">
        <v>-3.1259999999999977</v>
      </c>
      <c r="I55" s="741">
        <v>0.94101886792452838</v>
      </c>
      <c r="J55" s="742" t="s">
        <v>1</v>
      </c>
    </row>
    <row r="56" spans="1:10" ht="14.4" customHeight="1" x14ac:dyDescent="0.3">
      <c r="A56" s="738" t="s">
        <v>585</v>
      </c>
      <c r="B56" s="739" t="s">
        <v>3114</v>
      </c>
      <c r="C56" s="740">
        <v>77.66825</v>
      </c>
      <c r="D56" s="740">
        <v>42.97795</v>
      </c>
      <c r="E56" s="740"/>
      <c r="F56" s="740">
        <v>50.073799999999999</v>
      </c>
      <c r="G56" s="740">
        <v>65</v>
      </c>
      <c r="H56" s="740">
        <v>-14.926200000000001</v>
      </c>
      <c r="I56" s="741">
        <v>0.77036615384615381</v>
      </c>
      <c r="J56" s="742" t="s">
        <v>1</v>
      </c>
    </row>
    <row r="57" spans="1:10" ht="14.4" customHeight="1" x14ac:dyDescent="0.3">
      <c r="A57" s="738" t="s">
        <v>585</v>
      </c>
      <c r="B57" s="739" t="s">
        <v>3116</v>
      </c>
      <c r="C57" s="740">
        <v>90.091470000000001</v>
      </c>
      <c r="D57" s="740">
        <v>86.223640000000003</v>
      </c>
      <c r="E57" s="740"/>
      <c r="F57" s="740">
        <v>71.167280000000005</v>
      </c>
      <c r="G57" s="740">
        <v>97</v>
      </c>
      <c r="H57" s="740">
        <v>-25.832719999999995</v>
      </c>
      <c r="I57" s="741">
        <v>0.73368329896907225</v>
      </c>
      <c r="J57" s="742" t="s">
        <v>1</v>
      </c>
    </row>
    <row r="58" spans="1:10" ht="14.4" customHeight="1" x14ac:dyDescent="0.3">
      <c r="A58" s="738" t="s">
        <v>585</v>
      </c>
      <c r="B58" s="739" t="s">
        <v>587</v>
      </c>
      <c r="C58" s="740">
        <v>1493.8052700000001</v>
      </c>
      <c r="D58" s="740">
        <v>1272.2762399999999</v>
      </c>
      <c r="E58" s="740"/>
      <c r="F58" s="740">
        <v>1155.3174199999999</v>
      </c>
      <c r="G58" s="740">
        <v>1366</v>
      </c>
      <c r="H58" s="740">
        <v>-210.68258000000014</v>
      </c>
      <c r="I58" s="741">
        <v>0.8457667789165445</v>
      </c>
      <c r="J58" s="742" t="s">
        <v>580</v>
      </c>
    </row>
    <row r="59" spans="1:10" ht="14.4" customHeight="1" x14ac:dyDescent="0.3">
      <c r="A59" s="738" t="s">
        <v>566</v>
      </c>
      <c r="B59" s="739" t="s">
        <v>566</v>
      </c>
      <c r="C59" s="740" t="s">
        <v>566</v>
      </c>
      <c r="D59" s="740" t="s">
        <v>566</v>
      </c>
      <c r="E59" s="740"/>
      <c r="F59" s="740" t="s">
        <v>566</v>
      </c>
      <c r="G59" s="740" t="s">
        <v>566</v>
      </c>
      <c r="H59" s="740" t="s">
        <v>566</v>
      </c>
      <c r="I59" s="741" t="s">
        <v>566</v>
      </c>
      <c r="J59" s="742" t="s">
        <v>581</v>
      </c>
    </row>
    <row r="60" spans="1:10" ht="14.4" customHeight="1" x14ac:dyDescent="0.3">
      <c r="A60" s="738" t="s">
        <v>588</v>
      </c>
      <c r="B60" s="739" t="s">
        <v>589</v>
      </c>
      <c r="C60" s="740" t="s">
        <v>566</v>
      </c>
      <c r="D60" s="740" t="s">
        <v>566</v>
      </c>
      <c r="E60" s="740"/>
      <c r="F60" s="740" t="s">
        <v>566</v>
      </c>
      <c r="G60" s="740" t="s">
        <v>566</v>
      </c>
      <c r="H60" s="740" t="s">
        <v>566</v>
      </c>
      <c r="I60" s="741" t="s">
        <v>566</v>
      </c>
      <c r="J60" s="742" t="s">
        <v>0</v>
      </c>
    </row>
    <row r="61" spans="1:10" ht="14.4" customHeight="1" x14ac:dyDescent="0.3">
      <c r="A61" s="738" t="s">
        <v>588</v>
      </c>
      <c r="B61" s="739" t="s">
        <v>3102</v>
      </c>
      <c r="C61" s="740">
        <v>0</v>
      </c>
      <c r="D61" s="740">
        <v>0</v>
      </c>
      <c r="E61" s="740"/>
      <c r="F61" s="740">
        <v>0</v>
      </c>
      <c r="G61" s="740">
        <v>0</v>
      </c>
      <c r="H61" s="740">
        <v>0</v>
      </c>
      <c r="I61" s="741" t="s">
        <v>566</v>
      </c>
      <c r="J61" s="742" t="s">
        <v>1</v>
      </c>
    </row>
    <row r="62" spans="1:10" ht="14.4" customHeight="1" x14ac:dyDescent="0.3">
      <c r="A62" s="738" t="s">
        <v>588</v>
      </c>
      <c r="B62" s="739" t="s">
        <v>3103</v>
      </c>
      <c r="C62" s="740">
        <v>1479.4953199999998</v>
      </c>
      <c r="D62" s="740">
        <v>1479.3909399999998</v>
      </c>
      <c r="E62" s="740"/>
      <c r="F62" s="740">
        <v>664.69456999999954</v>
      </c>
      <c r="G62" s="740">
        <v>1271</v>
      </c>
      <c r="H62" s="740">
        <v>-606.30543000000046</v>
      </c>
      <c r="I62" s="741">
        <v>0.5229697639653812</v>
      </c>
      <c r="J62" s="742" t="s">
        <v>1</v>
      </c>
    </row>
    <row r="63" spans="1:10" ht="14.4" customHeight="1" x14ac:dyDescent="0.3">
      <c r="A63" s="738" t="s">
        <v>588</v>
      </c>
      <c r="B63" s="739" t="s">
        <v>3104</v>
      </c>
      <c r="C63" s="740">
        <v>563.10494000000006</v>
      </c>
      <c r="D63" s="740">
        <v>287.96463</v>
      </c>
      <c r="E63" s="740"/>
      <c r="F63" s="740">
        <v>517.24797999999998</v>
      </c>
      <c r="G63" s="740">
        <v>375</v>
      </c>
      <c r="H63" s="740">
        <v>142.24797999999998</v>
      </c>
      <c r="I63" s="741">
        <v>1.3793279466666666</v>
      </c>
      <c r="J63" s="742" t="s">
        <v>1</v>
      </c>
    </row>
    <row r="64" spans="1:10" ht="14.4" customHeight="1" x14ac:dyDescent="0.3">
      <c r="A64" s="738" t="s">
        <v>588</v>
      </c>
      <c r="B64" s="739" t="s">
        <v>3105</v>
      </c>
      <c r="C64" s="740">
        <v>28.92184</v>
      </c>
      <c r="D64" s="740">
        <v>68.559319999999985</v>
      </c>
      <c r="E64" s="740"/>
      <c r="F64" s="740">
        <v>99.950299999999999</v>
      </c>
      <c r="G64" s="740">
        <v>78</v>
      </c>
      <c r="H64" s="740">
        <v>21.950299999999999</v>
      </c>
      <c r="I64" s="741">
        <v>1.2814141025641026</v>
      </c>
      <c r="J64" s="742" t="s">
        <v>1</v>
      </c>
    </row>
    <row r="65" spans="1:10" ht="14.4" customHeight="1" x14ac:dyDescent="0.3">
      <c r="A65" s="738" t="s">
        <v>588</v>
      </c>
      <c r="B65" s="739" t="s">
        <v>3106</v>
      </c>
      <c r="C65" s="740">
        <v>0</v>
      </c>
      <c r="D65" s="740">
        <v>21.145799999999998</v>
      </c>
      <c r="E65" s="740"/>
      <c r="F65" s="740">
        <v>0</v>
      </c>
      <c r="G65" s="740">
        <v>10</v>
      </c>
      <c r="H65" s="740">
        <v>-10</v>
      </c>
      <c r="I65" s="741">
        <v>0</v>
      </c>
      <c r="J65" s="742" t="s">
        <v>1</v>
      </c>
    </row>
    <row r="66" spans="1:10" ht="14.4" customHeight="1" x14ac:dyDescent="0.3">
      <c r="A66" s="738" t="s">
        <v>588</v>
      </c>
      <c r="B66" s="739" t="s">
        <v>3107</v>
      </c>
      <c r="C66" s="740">
        <v>0</v>
      </c>
      <c r="D66" s="740">
        <v>0.121</v>
      </c>
      <c r="E66" s="740"/>
      <c r="F66" s="740">
        <v>0.48399999999999999</v>
      </c>
      <c r="G66" s="740">
        <v>0</v>
      </c>
      <c r="H66" s="740">
        <v>0.48399999999999999</v>
      </c>
      <c r="I66" s="741" t="s">
        <v>566</v>
      </c>
      <c r="J66" s="742" t="s">
        <v>1</v>
      </c>
    </row>
    <row r="67" spans="1:10" ht="14.4" customHeight="1" x14ac:dyDescent="0.3">
      <c r="A67" s="738" t="s">
        <v>588</v>
      </c>
      <c r="B67" s="739" t="s">
        <v>3108</v>
      </c>
      <c r="C67" s="740">
        <v>149.13636000000002</v>
      </c>
      <c r="D67" s="740">
        <v>205.58270000000007</v>
      </c>
      <c r="E67" s="740"/>
      <c r="F67" s="740">
        <v>216.93948000000003</v>
      </c>
      <c r="G67" s="740">
        <v>193</v>
      </c>
      <c r="H67" s="740">
        <v>23.939480000000032</v>
      </c>
      <c r="I67" s="741">
        <v>1.1240387564766841</v>
      </c>
      <c r="J67" s="742" t="s">
        <v>1</v>
      </c>
    </row>
    <row r="68" spans="1:10" ht="14.4" customHeight="1" x14ac:dyDescent="0.3">
      <c r="A68" s="738" t="s">
        <v>588</v>
      </c>
      <c r="B68" s="739" t="s">
        <v>3109</v>
      </c>
      <c r="C68" s="740">
        <v>9298.8285199999955</v>
      </c>
      <c r="D68" s="740">
        <v>8671.8154500000001</v>
      </c>
      <c r="E68" s="740"/>
      <c r="F68" s="740">
        <v>8197.9964599999967</v>
      </c>
      <c r="G68" s="740">
        <v>8247</v>
      </c>
      <c r="H68" s="740">
        <v>-49.003540000003341</v>
      </c>
      <c r="I68" s="741">
        <v>0.99405801624833234</v>
      </c>
      <c r="J68" s="742" t="s">
        <v>1</v>
      </c>
    </row>
    <row r="69" spans="1:10" ht="14.4" customHeight="1" x14ac:dyDescent="0.3">
      <c r="A69" s="738" t="s">
        <v>588</v>
      </c>
      <c r="B69" s="739" t="s">
        <v>3110</v>
      </c>
      <c r="C69" s="740">
        <v>377.13380000000001</v>
      </c>
      <c r="D69" s="740">
        <v>803.33250999999984</v>
      </c>
      <c r="E69" s="740"/>
      <c r="F69" s="740">
        <v>673.48181999999997</v>
      </c>
      <c r="G69" s="740">
        <v>724</v>
      </c>
      <c r="H69" s="740">
        <v>-50.518180000000029</v>
      </c>
      <c r="I69" s="741">
        <v>0.93022350828729272</v>
      </c>
      <c r="J69" s="742" t="s">
        <v>1</v>
      </c>
    </row>
    <row r="70" spans="1:10" ht="14.4" customHeight="1" x14ac:dyDescent="0.3">
      <c r="A70" s="738" t="s">
        <v>588</v>
      </c>
      <c r="B70" s="739" t="s">
        <v>3111</v>
      </c>
      <c r="C70" s="740">
        <v>755.25084000000004</v>
      </c>
      <c r="D70" s="740">
        <v>809.48834999999997</v>
      </c>
      <c r="E70" s="740"/>
      <c r="F70" s="740">
        <v>777.90610000000004</v>
      </c>
      <c r="G70" s="740">
        <v>792</v>
      </c>
      <c r="H70" s="740">
        <v>-14.093899999999962</v>
      </c>
      <c r="I70" s="741">
        <v>0.98220467171717174</v>
      </c>
      <c r="J70" s="742" t="s">
        <v>1</v>
      </c>
    </row>
    <row r="71" spans="1:10" ht="14.4" customHeight="1" x14ac:dyDescent="0.3">
      <c r="A71" s="738" t="s">
        <v>588</v>
      </c>
      <c r="B71" s="739" t="s">
        <v>3112</v>
      </c>
      <c r="C71" s="740">
        <v>11.81277</v>
      </c>
      <c r="D71" s="740">
        <v>5.2770400000000004</v>
      </c>
      <c r="E71" s="740"/>
      <c r="F71" s="740">
        <v>11.923070000000001</v>
      </c>
      <c r="G71" s="740">
        <v>13</v>
      </c>
      <c r="H71" s="740">
        <v>-1.0769299999999991</v>
      </c>
      <c r="I71" s="741">
        <v>0.91715923076923089</v>
      </c>
      <c r="J71" s="742" t="s">
        <v>1</v>
      </c>
    </row>
    <row r="72" spans="1:10" ht="14.4" customHeight="1" x14ac:dyDescent="0.3">
      <c r="A72" s="738" t="s">
        <v>588</v>
      </c>
      <c r="B72" s="739" t="s">
        <v>3113</v>
      </c>
      <c r="C72" s="740">
        <v>31.601029999999998</v>
      </c>
      <c r="D72" s="740">
        <v>32.927689999999998</v>
      </c>
      <c r="E72" s="740"/>
      <c r="F72" s="740">
        <v>41.86495</v>
      </c>
      <c r="G72" s="740">
        <v>39</v>
      </c>
      <c r="H72" s="740">
        <v>2.8649500000000003</v>
      </c>
      <c r="I72" s="741">
        <v>1.0734602564102564</v>
      </c>
      <c r="J72" s="742" t="s">
        <v>1</v>
      </c>
    </row>
    <row r="73" spans="1:10" ht="14.4" customHeight="1" x14ac:dyDescent="0.3">
      <c r="A73" s="738" t="s">
        <v>588</v>
      </c>
      <c r="B73" s="739" t="s">
        <v>3114</v>
      </c>
      <c r="C73" s="740">
        <v>1257.2383200000002</v>
      </c>
      <c r="D73" s="740">
        <v>1243.28612</v>
      </c>
      <c r="E73" s="740"/>
      <c r="F73" s="740">
        <v>1156.0005099999994</v>
      </c>
      <c r="G73" s="740">
        <v>1227</v>
      </c>
      <c r="H73" s="740">
        <v>-70.999490000000606</v>
      </c>
      <c r="I73" s="741">
        <v>0.9421357049714747</v>
      </c>
      <c r="J73" s="742" t="s">
        <v>1</v>
      </c>
    </row>
    <row r="74" spans="1:10" ht="14.4" customHeight="1" x14ac:dyDescent="0.3">
      <c r="A74" s="738" t="s">
        <v>588</v>
      </c>
      <c r="B74" s="739" t="s">
        <v>3115</v>
      </c>
      <c r="C74" s="740">
        <v>0</v>
      </c>
      <c r="D74" s="740">
        <v>0</v>
      </c>
      <c r="E74" s="740"/>
      <c r="F74" s="740">
        <v>0</v>
      </c>
      <c r="G74" s="740">
        <v>0</v>
      </c>
      <c r="H74" s="740">
        <v>0</v>
      </c>
      <c r="I74" s="741" t="s">
        <v>566</v>
      </c>
      <c r="J74" s="742" t="s">
        <v>1</v>
      </c>
    </row>
    <row r="75" spans="1:10" ht="14.4" customHeight="1" x14ac:dyDescent="0.3">
      <c r="A75" s="738" t="s">
        <v>588</v>
      </c>
      <c r="B75" s="739" t="s">
        <v>3116</v>
      </c>
      <c r="C75" s="740">
        <v>262.79106999999999</v>
      </c>
      <c r="D75" s="740">
        <v>270.62425999999999</v>
      </c>
      <c r="E75" s="740"/>
      <c r="F75" s="740">
        <v>241.24697</v>
      </c>
      <c r="G75" s="740">
        <v>252</v>
      </c>
      <c r="H75" s="740">
        <v>-10.753029999999995</v>
      </c>
      <c r="I75" s="741">
        <v>0.95732924603174607</v>
      </c>
      <c r="J75" s="742" t="s">
        <v>1</v>
      </c>
    </row>
    <row r="76" spans="1:10" ht="14.4" customHeight="1" x14ac:dyDescent="0.3">
      <c r="A76" s="738" t="s">
        <v>588</v>
      </c>
      <c r="B76" s="739" t="s">
        <v>3117</v>
      </c>
      <c r="C76" s="740">
        <v>51.341670000000001</v>
      </c>
      <c r="D76" s="740">
        <v>8.3305500000000006</v>
      </c>
      <c r="E76" s="740"/>
      <c r="F76" s="740">
        <v>59.225319999999996</v>
      </c>
      <c r="G76" s="740">
        <v>8</v>
      </c>
      <c r="H76" s="740">
        <v>51.225319999999996</v>
      </c>
      <c r="I76" s="741">
        <v>7.4031649999999996</v>
      </c>
      <c r="J76" s="742" t="s">
        <v>1</v>
      </c>
    </row>
    <row r="77" spans="1:10" ht="14.4" customHeight="1" x14ac:dyDescent="0.3">
      <c r="A77" s="738" t="s">
        <v>588</v>
      </c>
      <c r="B77" s="739" t="s">
        <v>590</v>
      </c>
      <c r="C77" s="740">
        <v>14266.656479999994</v>
      </c>
      <c r="D77" s="740">
        <v>13907.846360000003</v>
      </c>
      <c r="E77" s="740"/>
      <c r="F77" s="740">
        <v>12658.961529999997</v>
      </c>
      <c r="G77" s="740">
        <v>13230</v>
      </c>
      <c r="H77" s="740">
        <v>-571.03847000000314</v>
      </c>
      <c r="I77" s="741">
        <v>0.95683760619803448</v>
      </c>
      <c r="J77" s="742" t="s">
        <v>580</v>
      </c>
    </row>
    <row r="78" spans="1:10" ht="14.4" customHeight="1" x14ac:dyDescent="0.3">
      <c r="A78" s="738" t="s">
        <v>566</v>
      </c>
      <c r="B78" s="739" t="s">
        <v>566</v>
      </c>
      <c r="C78" s="740" t="s">
        <v>566</v>
      </c>
      <c r="D78" s="740" t="s">
        <v>566</v>
      </c>
      <c r="E78" s="740"/>
      <c r="F78" s="740" t="s">
        <v>566</v>
      </c>
      <c r="G78" s="740" t="s">
        <v>566</v>
      </c>
      <c r="H78" s="740" t="s">
        <v>566</v>
      </c>
      <c r="I78" s="741" t="s">
        <v>566</v>
      </c>
      <c r="J78" s="742" t="s">
        <v>581</v>
      </c>
    </row>
    <row r="79" spans="1:10" ht="14.4" customHeight="1" x14ac:dyDescent="0.3">
      <c r="A79" s="738" t="s">
        <v>564</v>
      </c>
      <c r="B79" s="739" t="s">
        <v>575</v>
      </c>
      <c r="C79" s="740">
        <v>16634.658240000001</v>
      </c>
      <c r="D79" s="740">
        <v>16033.875110000003</v>
      </c>
      <c r="E79" s="740"/>
      <c r="F79" s="740">
        <v>14539.873989999996</v>
      </c>
      <c r="G79" s="740">
        <v>15270</v>
      </c>
      <c r="H79" s="740">
        <v>-730.12601000000359</v>
      </c>
      <c r="I79" s="741">
        <v>0.95218559201047781</v>
      </c>
      <c r="J79" s="742" t="s">
        <v>576</v>
      </c>
    </row>
  </sheetData>
  <mergeCells count="3">
    <mergeCell ref="A1:I1"/>
    <mergeCell ref="F3:I3"/>
    <mergeCell ref="C4:D4"/>
  </mergeCells>
  <conditionalFormatting sqref="F23 F80:F65537">
    <cfRule type="cellIs" dxfId="46" priority="18" stopIfTrue="1" operator="greaterThan">
      <formula>1</formula>
    </cfRule>
  </conditionalFormatting>
  <conditionalFormatting sqref="H5:H22">
    <cfRule type="expression" dxfId="45" priority="14">
      <formula>$H5&gt;0</formula>
    </cfRule>
  </conditionalFormatting>
  <conditionalFormatting sqref="I5:I22">
    <cfRule type="expression" dxfId="44" priority="15">
      <formula>$I5&gt;1</formula>
    </cfRule>
  </conditionalFormatting>
  <conditionalFormatting sqref="B5:B22">
    <cfRule type="expression" dxfId="43" priority="11">
      <formula>OR($J5="NS",$J5="SumaNS",$J5="Účet")</formula>
    </cfRule>
  </conditionalFormatting>
  <conditionalFormatting sqref="F5:I22 B5:D22">
    <cfRule type="expression" dxfId="42" priority="17">
      <formula>AND($J5&lt;&gt;"",$J5&lt;&gt;"mezeraKL")</formula>
    </cfRule>
  </conditionalFormatting>
  <conditionalFormatting sqref="B5:D22 F5:I22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40" priority="13">
      <formula>OR($J5="SumaNS",$J5="NS")</formula>
    </cfRule>
  </conditionalFormatting>
  <conditionalFormatting sqref="A5:A22">
    <cfRule type="expression" dxfId="39" priority="9">
      <formula>AND($J5&lt;&gt;"mezeraKL",$J5&lt;&gt;"")</formula>
    </cfRule>
  </conditionalFormatting>
  <conditionalFormatting sqref="A5:A22">
    <cfRule type="expression" dxfId="38" priority="10">
      <formula>AND($J5&lt;&gt;"",$J5&lt;&gt;"mezeraKL")</formula>
    </cfRule>
  </conditionalFormatting>
  <conditionalFormatting sqref="H24:H79">
    <cfRule type="expression" dxfId="37" priority="6">
      <formula>$H24&gt;0</formula>
    </cfRule>
  </conditionalFormatting>
  <conditionalFormatting sqref="A24:A79">
    <cfRule type="expression" dxfId="36" priority="5">
      <formula>AND($J24&lt;&gt;"mezeraKL",$J24&lt;&gt;"")</formula>
    </cfRule>
  </conditionalFormatting>
  <conditionalFormatting sqref="I24:I79">
    <cfRule type="expression" dxfId="35" priority="7">
      <formula>$I24&gt;1</formula>
    </cfRule>
  </conditionalFormatting>
  <conditionalFormatting sqref="B24:B79">
    <cfRule type="expression" dxfId="34" priority="4">
      <formula>OR($J24="NS",$J24="SumaNS",$J24="Účet")</formula>
    </cfRule>
  </conditionalFormatting>
  <conditionalFormatting sqref="A24:D79 F24:I79">
    <cfRule type="expression" dxfId="33" priority="8">
      <formula>AND($J24&lt;&gt;"",$J24&lt;&gt;"mezeraKL")</formula>
    </cfRule>
  </conditionalFormatting>
  <conditionalFormatting sqref="B24:D79 F24:I79">
    <cfRule type="expression" dxfId="32" priority="1">
      <formula>OR($J24="KL",$J24="SumaKL")</formula>
    </cfRule>
    <cfRule type="expression" priority="3" stopIfTrue="1">
      <formula>OR($J24="mezeraNS",$J24="mezeraKL")</formula>
    </cfRule>
  </conditionalFormatting>
  <conditionalFormatting sqref="B24:D79 F24:I79">
    <cfRule type="expression" dxfId="31" priority="2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3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92" t="s">
        <v>4273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</row>
    <row r="2" spans="1:11" ht="14.4" customHeight="1" thickBot="1" x14ac:dyDescent="0.35">
      <c r="A2" s="374" t="s">
        <v>325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88"/>
      <c r="D3" s="589"/>
      <c r="E3" s="589"/>
      <c r="F3" s="589"/>
      <c r="G3" s="589"/>
      <c r="H3" s="260" t="s">
        <v>159</v>
      </c>
      <c r="I3" s="203">
        <f>IF(J3&lt;&gt;0,K3/J3,0)</f>
        <v>39.191675098383939</v>
      </c>
      <c r="J3" s="203">
        <f>SUBTOTAL(9,J5:J1048576)</f>
        <v>375981.75</v>
      </c>
      <c r="K3" s="204">
        <f>SUBTOTAL(9,K5:K1048576)</f>
        <v>14735354.588921815</v>
      </c>
    </row>
    <row r="4" spans="1:11" s="330" customFormat="1" ht="14.4" customHeight="1" thickBot="1" x14ac:dyDescent="0.35">
      <c r="A4" s="850" t="s">
        <v>4</v>
      </c>
      <c r="B4" s="851" t="s">
        <v>5</v>
      </c>
      <c r="C4" s="851" t="s">
        <v>0</v>
      </c>
      <c r="D4" s="851" t="s">
        <v>6</v>
      </c>
      <c r="E4" s="851" t="s">
        <v>7</v>
      </c>
      <c r="F4" s="851" t="s">
        <v>1</v>
      </c>
      <c r="G4" s="851" t="s">
        <v>90</v>
      </c>
      <c r="H4" s="746" t="s">
        <v>11</v>
      </c>
      <c r="I4" s="747" t="s">
        <v>184</v>
      </c>
      <c r="J4" s="747" t="s">
        <v>13</v>
      </c>
      <c r="K4" s="748" t="s">
        <v>201</v>
      </c>
    </row>
    <row r="5" spans="1:11" ht="14.4" customHeight="1" x14ac:dyDescent="0.3">
      <c r="A5" s="833" t="s">
        <v>564</v>
      </c>
      <c r="B5" s="834" t="s">
        <v>565</v>
      </c>
      <c r="C5" s="837" t="s">
        <v>577</v>
      </c>
      <c r="D5" s="852" t="s">
        <v>578</v>
      </c>
      <c r="E5" s="837" t="s">
        <v>3121</v>
      </c>
      <c r="F5" s="852" t="s">
        <v>3122</v>
      </c>
      <c r="G5" s="837" t="s">
        <v>3123</v>
      </c>
      <c r="H5" s="837" t="s">
        <v>3124</v>
      </c>
      <c r="I5" s="225">
        <v>147.19999694824219</v>
      </c>
      <c r="J5" s="225">
        <v>8</v>
      </c>
      <c r="K5" s="847">
        <v>1177.56005859375</v>
      </c>
    </row>
    <row r="6" spans="1:11" ht="14.4" customHeight="1" x14ac:dyDescent="0.3">
      <c r="A6" s="756" t="s">
        <v>564</v>
      </c>
      <c r="B6" s="757" t="s">
        <v>565</v>
      </c>
      <c r="C6" s="758" t="s">
        <v>577</v>
      </c>
      <c r="D6" s="759" t="s">
        <v>578</v>
      </c>
      <c r="E6" s="758" t="s">
        <v>3121</v>
      </c>
      <c r="F6" s="759" t="s">
        <v>3122</v>
      </c>
      <c r="G6" s="758" t="s">
        <v>3125</v>
      </c>
      <c r="H6" s="758" t="s">
        <v>3126</v>
      </c>
      <c r="I6" s="761">
        <v>139.44000244140625</v>
      </c>
      <c r="J6" s="761">
        <v>10</v>
      </c>
      <c r="K6" s="762">
        <v>1394.3599853515625</v>
      </c>
    </row>
    <row r="7" spans="1:11" ht="14.4" customHeight="1" x14ac:dyDescent="0.3">
      <c r="A7" s="756" t="s">
        <v>564</v>
      </c>
      <c r="B7" s="757" t="s">
        <v>565</v>
      </c>
      <c r="C7" s="758" t="s">
        <v>577</v>
      </c>
      <c r="D7" s="759" t="s">
        <v>578</v>
      </c>
      <c r="E7" s="758" t="s">
        <v>3121</v>
      </c>
      <c r="F7" s="759" t="s">
        <v>3122</v>
      </c>
      <c r="G7" s="758" t="s">
        <v>3127</v>
      </c>
      <c r="H7" s="758" t="s">
        <v>3128</v>
      </c>
      <c r="I7" s="761">
        <v>147.16999816894531</v>
      </c>
      <c r="J7" s="761">
        <v>8</v>
      </c>
      <c r="K7" s="762">
        <v>1177.3699951171875</v>
      </c>
    </row>
    <row r="8" spans="1:11" ht="14.4" customHeight="1" x14ac:dyDescent="0.3">
      <c r="A8" s="756" t="s">
        <v>564</v>
      </c>
      <c r="B8" s="757" t="s">
        <v>565</v>
      </c>
      <c r="C8" s="758" t="s">
        <v>577</v>
      </c>
      <c r="D8" s="759" t="s">
        <v>578</v>
      </c>
      <c r="E8" s="758" t="s">
        <v>3121</v>
      </c>
      <c r="F8" s="759" t="s">
        <v>3122</v>
      </c>
      <c r="G8" s="758" t="s">
        <v>3129</v>
      </c>
      <c r="H8" s="758" t="s">
        <v>3130</v>
      </c>
      <c r="I8" s="761">
        <v>139.44000244140625</v>
      </c>
      <c r="J8" s="761">
        <v>10</v>
      </c>
      <c r="K8" s="762">
        <v>1394.3599853515625</v>
      </c>
    </row>
    <row r="9" spans="1:11" ht="14.4" customHeight="1" x14ac:dyDescent="0.3">
      <c r="A9" s="756" t="s">
        <v>564</v>
      </c>
      <c r="B9" s="757" t="s">
        <v>565</v>
      </c>
      <c r="C9" s="758" t="s">
        <v>577</v>
      </c>
      <c r="D9" s="759" t="s">
        <v>578</v>
      </c>
      <c r="E9" s="758" t="s">
        <v>3121</v>
      </c>
      <c r="F9" s="759" t="s">
        <v>3122</v>
      </c>
      <c r="G9" s="758" t="s">
        <v>3131</v>
      </c>
      <c r="H9" s="758" t="s">
        <v>3132</v>
      </c>
      <c r="I9" s="761">
        <v>152.46000671386719</v>
      </c>
      <c r="J9" s="761">
        <v>2</v>
      </c>
      <c r="K9" s="762">
        <v>304.92001342773437</v>
      </c>
    </row>
    <row r="10" spans="1:11" ht="14.4" customHeight="1" x14ac:dyDescent="0.3">
      <c r="A10" s="756" t="s">
        <v>564</v>
      </c>
      <c r="B10" s="757" t="s">
        <v>565</v>
      </c>
      <c r="C10" s="758" t="s">
        <v>577</v>
      </c>
      <c r="D10" s="759" t="s">
        <v>578</v>
      </c>
      <c r="E10" s="758" t="s">
        <v>3121</v>
      </c>
      <c r="F10" s="759" t="s">
        <v>3122</v>
      </c>
      <c r="G10" s="758" t="s">
        <v>3133</v>
      </c>
      <c r="H10" s="758" t="s">
        <v>3134</v>
      </c>
      <c r="I10" s="761">
        <v>11.661999893188476</v>
      </c>
      <c r="J10" s="761">
        <v>50</v>
      </c>
      <c r="K10" s="762">
        <v>583.00999450683594</v>
      </c>
    </row>
    <row r="11" spans="1:11" ht="14.4" customHeight="1" x14ac:dyDescent="0.3">
      <c r="A11" s="756" t="s">
        <v>564</v>
      </c>
      <c r="B11" s="757" t="s">
        <v>565</v>
      </c>
      <c r="C11" s="758" t="s">
        <v>577</v>
      </c>
      <c r="D11" s="759" t="s">
        <v>578</v>
      </c>
      <c r="E11" s="758" t="s">
        <v>3135</v>
      </c>
      <c r="F11" s="759" t="s">
        <v>3136</v>
      </c>
      <c r="G11" s="758" t="s">
        <v>3137</v>
      </c>
      <c r="H11" s="758" t="s">
        <v>3138</v>
      </c>
      <c r="I11" s="761">
        <v>1256.6099679129463</v>
      </c>
      <c r="J11" s="761">
        <v>30</v>
      </c>
      <c r="K11" s="762">
        <v>36323.9697265625</v>
      </c>
    </row>
    <row r="12" spans="1:11" ht="14.4" customHeight="1" x14ac:dyDescent="0.3">
      <c r="A12" s="756" t="s">
        <v>564</v>
      </c>
      <c r="B12" s="757" t="s">
        <v>565</v>
      </c>
      <c r="C12" s="758" t="s">
        <v>577</v>
      </c>
      <c r="D12" s="759" t="s">
        <v>578</v>
      </c>
      <c r="E12" s="758" t="s">
        <v>3135</v>
      </c>
      <c r="F12" s="759" t="s">
        <v>3136</v>
      </c>
      <c r="G12" s="758" t="s">
        <v>3139</v>
      </c>
      <c r="H12" s="758" t="s">
        <v>3140</v>
      </c>
      <c r="I12" s="761">
        <v>749.260009765625</v>
      </c>
      <c r="J12" s="761">
        <v>1</v>
      </c>
      <c r="K12" s="762">
        <v>749.260009765625</v>
      </c>
    </row>
    <row r="13" spans="1:11" ht="14.4" customHeight="1" x14ac:dyDescent="0.3">
      <c r="A13" s="756" t="s">
        <v>564</v>
      </c>
      <c r="B13" s="757" t="s">
        <v>565</v>
      </c>
      <c r="C13" s="758" t="s">
        <v>577</v>
      </c>
      <c r="D13" s="759" t="s">
        <v>578</v>
      </c>
      <c r="E13" s="758" t="s">
        <v>3135</v>
      </c>
      <c r="F13" s="759" t="s">
        <v>3136</v>
      </c>
      <c r="G13" s="758" t="s">
        <v>3141</v>
      </c>
      <c r="H13" s="758" t="s">
        <v>3142</v>
      </c>
      <c r="I13" s="761">
        <v>2277.219970703125</v>
      </c>
      <c r="J13" s="761">
        <v>1</v>
      </c>
      <c r="K13" s="762">
        <v>2277.219970703125</v>
      </c>
    </row>
    <row r="14" spans="1:11" ht="14.4" customHeight="1" x14ac:dyDescent="0.3">
      <c r="A14" s="756" t="s">
        <v>564</v>
      </c>
      <c r="B14" s="757" t="s">
        <v>565</v>
      </c>
      <c r="C14" s="758" t="s">
        <v>577</v>
      </c>
      <c r="D14" s="759" t="s">
        <v>578</v>
      </c>
      <c r="E14" s="758" t="s">
        <v>3135</v>
      </c>
      <c r="F14" s="759" t="s">
        <v>3136</v>
      </c>
      <c r="G14" s="758" t="s">
        <v>3143</v>
      </c>
      <c r="H14" s="758" t="s">
        <v>3144</v>
      </c>
      <c r="I14" s="761">
        <v>0.87999999523162842</v>
      </c>
      <c r="J14" s="761">
        <v>1400</v>
      </c>
      <c r="K14" s="762">
        <v>1232</v>
      </c>
    </row>
    <row r="15" spans="1:11" ht="14.4" customHeight="1" x14ac:dyDescent="0.3">
      <c r="A15" s="756" t="s">
        <v>564</v>
      </c>
      <c r="B15" s="757" t="s">
        <v>565</v>
      </c>
      <c r="C15" s="758" t="s">
        <v>577</v>
      </c>
      <c r="D15" s="759" t="s">
        <v>578</v>
      </c>
      <c r="E15" s="758" t="s">
        <v>3135</v>
      </c>
      <c r="F15" s="759" t="s">
        <v>3136</v>
      </c>
      <c r="G15" s="758" t="s">
        <v>3145</v>
      </c>
      <c r="H15" s="758" t="s">
        <v>3146</v>
      </c>
      <c r="I15" s="761">
        <v>1.2899999618530273</v>
      </c>
      <c r="J15" s="761">
        <v>1500</v>
      </c>
      <c r="K15" s="762">
        <v>1935</v>
      </c>
    </row>
    <row r="16" spans="1:11" ht="14.4" customHeight="1" x14ac:dyDescent="0.3">
      <c r="A16" s="756" t="s">
        <v>564</v>
      </c>
      <c r="B16" s="757" t="s">
        <v>565</v>
      </c>
      <c r="C16" s="758" t="s">
        <v>577</v>
      </c>
      <c r="D16" s="759" t="s">
        <v>578</v>
      </c>
      <c r="E16" s="758" t="s">
        <v>3135</v>
      </c>
      <c r="F16" s="759" t="s">
        <v>3136</v>
      </c>
      <c r="G16" s="758" t="s">
        <v>3147</v>
      </c>
      <c r="H16" s="758" t="s">
        <v>3148</v>
      </c>
      <c r="I16" s="761">
        <v>0.4699999988079071</v>
      </c>
      <c r="J16" s="761">
        <v>2000</v>
      </c>
      <c r="K16" s="762">
        <v>940</v>
      </c>
    </row>
    <row r="17" spans="1:11" ht="14.4" customHeight="1" x14ac:dyDescent="0.3">
      <c r="A17" s="756" t="s">
        <v>564</v>
      </c>
      <c r="B17" s="757" t="s">
        <v>565</v>
      </c>
      <c r="C17" s="758" t="s">
        <v>577</v>
      </c>
      <c r="D17" s="759" t="s">
        <v>578</v>
      </c>
      <c r="E17" s="758" t="s">
        <v>3135</v>
      </c>
      <c r="F17" s="759" t="s">
        <v>3136</v>
      </c>
      <c r="G17" s="758" t="s">
        <v>3149</v>
      </c>
      <c r="H17" s="758" t="s">
        <v>3150</v>
      </c>
      <c r="I17" s="761">
        <v>1.1699999570846558</v>
      </c>
      <c r="J17" s="761">
        <v>1700</v>
      </c>
      <c r="K17" s="762">
        <v>1989</v>
      </c>
    </row>
    <row r="18" spans="1:11" ht="14.4" customHeight="1" x14ac:dyDescent="0.3">
      <c r="A18" s="756" t="s">
        <v>564</v>
      </c>
      <c r="B18" s="757" t="s">
        <v>565</v>
      </c>
      <c r="C18" s="758" t="s">
        <v>577</v>
      </c>
      <c r="D18" s="759" t="s">
        <v>578</v>
      </c>
      <c r="E18" s="758" t="s">
        <v>3135</v>
      </c>
      <c r="F18" s="759" t="s">
        <v>3136</v>
      </c>
      <c r="G18" s="758" t="s">
        <v>3151</v>
      </c>
      <c r="H18" s="758" t="s">
        <v>3152</v>
      </c>
      <c r="I18" s="761">
        <v>790.875</v>
      </c>
      <c r="J18" s="761">
        <v>2</v>
      </c>
      <c r="K18" s="762">
        <v>1581.75</v>
      </c>
    </row>
    <row r="19" spans="1:11" ht="14.4" customHeight="1" x14ac:dyDescent="0.3">
      <c r="A19" s="756" t="s">
        <v>564</v>
      </c>
      <c r="B19" s="757" t="s">
        <v>565</v>
      </c>
      <c r="C19" s="758" t="s">
        <v>577</v>
      </c>
      <c r="D19" s="759" t="s">
        <v>578</v>
      </c>
      <c r="E19" s="758" t="s">
        <v>3135</v>
      </c>
      <c r="F19" s="759" t="s">
        <v>3136</v>
      </c>
      <c r="G19" s="758" t="s">
        <v>3153</v>
      </c>
      <c r="H19" s="758" t="s">
        <v>3154</v>
      </c>
      <c r="I19" s="761">
        <v>11.829999923706055</v>
      </c>
      <c r="J19" s="761">
        <v>100</v>
      </c>
      <c r="K19" s="762">
        <v>1183.3199462890625</v>
      </c>
    </row>
    <row r="20" spans="1:11" ht="14.4" customHeight="1" x14ac:dyDescent="0.3">
      <c r="A20" s="756" t="s">
        <v>564</v>
      </c>
      <c r="B20" s="757" t="s">
        <v>565</v>
      </c>
      <c r="C20" s="758" t="s">
        <v>577</v>
      </c>
      <c r="D20" s="759" t="s">
        <v>578</v>
      </c>
      <c r="E20" s="758" t="s">
        <v>3135</v>
      </c>
      <c r="F20" s="759" t="s">
        <v>3136</v>
      </c>
      <c r="G20" s="758" t="s">
        <v>3155</v>
      </c>
      <c r="H20" s="758" t="s">
        <v>3156</v>
      </c>
      <c r="I20" s="761">
        <v>22.146666208902996</v>
      </c>
      <c r="J20" s="761">
        <v>100</v>
      </c>
      <c r="K20" s="762">
        <v>2214.75</v>
      </c>
    </row>
    <row r="21" spans="1:11" ht="14.4" customHeight="1" x14ac:dyDescent="0.3">
      <c r="A21" s="756" t="s">
        <v>564</v>
      </c>
      <c r="B21" s="757" t="s">
        <v>565</v>
      </c>
      <c r="C21" s="758" t="s">
        <v>577</v>
      </c>
      <c r="D21" s="759" t="s">
        <v>578</v>
      </c>
      <c r="E21" s="758" t="s">
        <v>3135</v>
      </c>
      <c r="F21" s="759" t="s">
        <v>3136</v>
      </c>
      <c r="G21" s="758" t="s">
        <v>3157</v>
      </c>
      <c r="H21" s="758" t="s">
        <v>3158</v>
      </c>
      <c r="I21" s="761">
        <v>30.180000305175781</v>
      </c>
      <c r="J21" s="761">
        <v>75</v>
      </c>
      <c r="K21" s="762">
        <v>2263.5</v>
      </c>
    </row>
    <row r="22" spans="1:11" ht="14.4" customHeight="1" x14ac:dyDescent="0.3">
      <c r="A22" s="756" t="s">
        <v>564</v>
      </c>
      <c r="B22" s="757" t="s">
        <v>565</v>
      </c>
      <c r="C22" s="758" t="s">
        <v>577</v>
      </c>
      <c r="D22" s="759" t="s">
        <v>578</v>
      </c>
      <c r="E22" s="758" t="s">
        <v>3135</v>
      </c>
      <c r="F22" s="759" t="s">
        <v>3136</v>
      </c>
      <c r="G22" s="758" t="s">
        <v>3159</v>
      </c>
      <c r="H22" s="758" t="s">
        <v>3160</v>
      </c>
      <c r="I22" s="761">
        <v>4.7899999618530273</v>
      </c>
      <c r="J22" s="761">
        <v>72</v>
      </c>
      <c r="K22" s="762">
        <v>345.010009765625</v>
      </c>
    </row>
    <row r="23" spans="1:11" ht="14.4" customHeight="1" x14ac:dyDescent="0.3">
      <c r="A23" s="756" t="s">
        <v>564</v>
      </c>
      <c r="B23" s="757" t="s">
        <v>565</v>
      </c>
      <c r="C23" s="758" t="s">
        <v>577</v>
      </c>
      <c r="D23" s="759" t="s">
        <v>578</v>
      </c>
      <c r="E23" s="758" t="s">
        <v>3135</v>
      </c>
      <c r="F23" s="759" t="s">
        <v>3136</v>
      </c>
      <c r="G23" s="758" t="s">
        <v>3161</v>
      </c>
      <c r="H23" s="758" t="s">
        <v>3162</v>
      </c>
      <c r="I23" s="761">
        <v>16.329999923706055</v>
      </c>
      <c r="J23" s="761">
        <v>10</v>
      </c>
      <c r="K23" s="762">
        <v>163.30000305175781</v>
      </c>
    </row>
    <row r="24" spans="1:11" ht="14.4" customHeight="1" x14ac:dyDescent="0.3">
      <c r="A24" s="756" t="s">
        <v>564</v>
      </c>
      <c r="B24" s="757" t="s">
        <v>565</v>
      </c>
      <c r="C24" s="758" t="s">
        <v>577</v>
      </c>
      <c r="D24" s="759" t="s">
        <v>578</v>
      </c>
      <c r="E24" s="758" t="s">
        <v>3135</v>
      </c>
      <c r="F24" s="759" t="s">
        <v>3136</v>
      </c>
      <c r="G24" s="758" t="s">
        <v>3163</v>
      </c>
      <c r="H24" s="758" t="s">
        <v>3164</v>
      </c>
      <c r="I24" s="761">
        <v>98.44000244140625</v>
      </c>
      <c r="J24" s="761">
        <v>10</v>
      </c>
      <c r="K24" s="762">
        <v>984.4000244140625</v>
      </c>
    </row>
    <row r="25" spans="1:11" ht="14.4" customHeight="1" x14ac:dyDescent="0.3">
      <c r="A25" s="756" t="s">
        <v>564</v>
      </c>
      <c r="B25" s="757" t="s">
        <v>565</v>
      </c>
      <c r="C25" s="758" t="s">
        <v>577</v>
      </c>
      <c r="D25" s="759" t="s">
        <v>578</v>
      </c>
      <c r="E25" s="758" t="s">
        <v>3135</v>
      </c>
      <c r="F25" s="759" t="s">
        <v>3136</v>
      </c>
      <c r="G25" s="758" t="s">
        <v>3165</v>
      </c>
      <c r="H25" s="758" t="s">
        <v>3166</v>
      </c>
      <c r="I25" s="761">
        <v>322</v>
      </c>
      <c r="J25" s="761">
        <v>10</v>
      </c>
      <c r="K25" s="762">
        <v>3220</v>
      </c>
    </row>
    <row r="26" spans="1:11" ht="14.4" customHeight="1" x14ac:dyDescent="0.3">
      <c r="A26" s="756" t="s">
        <v>564</v>
      </c>
      <c r="B26" s="757" t="s">
        <v>565</v>
      </c>
      <c r="C26" s="758" t="s">
        <v>577</v>
      </c>
      <c r="D26" s="759" t="s">
        <v>578</v>
      </c>
      <c r="E26" s="758" t="s">
        <v>3135</v>
      </c>
      <c r="F26" s="759" t="s">
        <v>3136</v>
      </c>
      <c r="G26" s="758" t="s">
        <v>3167</v>
      </c>
      <c r="H26" s="758" t="s">
        <v>3168</v>
      </c>
      <c r="I26" s="761">
        <v>92</v>
      </c>
      <c r="J26" s="761">
        <v>5</v>
      </c>
      <c r="K26" s="762">
        <v>460</v>
      </c>
    </row>
    <row r="27" spans="1:11" ht="14.4" customHeight="1" x14ac:dyDescent="0.3">
      <c r="A27" s="756" t="s">
        <v>564</v>
      </c>
      <c r="B27" s="757" t="s">
        <v>565</v>
      </c>
      <c r="C27" s="758" t="s">
        <v>577</v>
      </c>
      <c r="D27" s="759" t="s">
        <v>578</v>
      </c>
      <c r="E27" s="758" t="s">
        <v>3135</v>
      </c>
      <c r="F27" s="759" t="s">
        <v>3136</v>
      </c>
      <c r="G27" s="758" t="s">
        <v>3169</v>
      </c>
      <c r="H27" s="758" t="s">
        <v>3170</v>
      </c>
      <c r="I27" s="761">
        <v>283.01998901367187</v>
      </c>
      <c r="J27" s="761">
        <v>10</v>
      </c>
      <c r="K27" s="762">
        <v>2830.14990234375</v>
      </c>
    </row>
    <row r="28" spans="1:11" ht="14.4" customHeight="1" x14ac:dyDescent="0.3">
      <c r="A28" s="756" t="s">
        <v>564</v>
      </c>
      <c r="B28" s="757" t="s">
        <v>565</v>
      </c>
      <c r="C28" s="758" t="s">
        <v>577</v>
      </c>
      <c r="D28" s="759" t="s">
        <v>578</v>
      </c>
      <c r="E28" s="758" t="s">
        <v>3135</v>
      </c>
      <c r="F28" s="759" t="s">
        <v>3136</v>
      </c>
      <c r="G28" s="758" t="s">
        <v>3171</v>
      </c>
      <c r="H28" s="758" t="s">
        <v>3172</v>
      </c>
      <c r="I28" s="761">
        <v>165.15000152587891</v>
      </c>
      <c r="J28" s="761">
        <v>6</v>
      </c>
      <c r="K28" s="762">
        <v>990.9000244140625</v>
      </c>
    </row>
    <row r="29" spans="1:11" ht="14.4" customHeight="1" x14ac:dyDescent="0.3">
      <c r="A29" s="756" t="s">
        <v>564</v>
      </c>
      <c r="B29" s="757" t="s">
        <v>565</v>
      </c>
      <c r="C29" s="758" t="s">
        <v>577</v>
      </c>
      <c r="D29" s="759" t="s">
        <v>578</v>
      </c>
      <c r="E29" s="758" t="s">
        <v>3135</v>
      </c>
      <c r="F29" s="759" t="s">
        <v>3136</v>
      </c>
      <c r="G29" s="758" t="s">
        <v>3173</v>
      </c>
      <c r="H29" s="758" t="s">
        <v>3174</v>
      </c>
      <c r="I29" s="761">
        <v>11.144000053405762</v>
      </c>
      <c r="J29" s="761">
        <v>400</v>
      </c>
      <c r="K29" s="762">
        <v>4457.5</v>
      </c>
    </row>
    <row r="30" spans="1:11" ht="14.4" customHeight="1" x14ac:dyDescent="0.3">
      <c r="A30" s="756" t="s">
        <v>564</v>
      </c>
      <c r="B30" s="757" t="s">
        <v>565</v>
      </c>
      <c r="C30" s="758" t="s">
        <v>577</v>
      </c>
      <c r="D30" s="759" t="s">
        <v>578</v>
      </c>
      <c r="E30" s="758" t="s">
        <v>3135</v>
      </c>
      <c r="F30" s="759" t="s">
        <v>3136</v>
      </c>
      <c r="G30" s="758" t="s">
        <v>3175</v>
      </c>
      <c r="H30" s="758" t="s">
        <v>3176</v>
      </c>
      <c r="I30" s="761">
        <v>9.1599998474121094</v>
      </c>
      <c r="J30" s="761">
        <v>50</v>
      </c>
      <c r="K30" s="762">
        <v>458.02999877929687</v>
      </c>
    </row>
    <row r="31" spans="1:11" ht="14.4" customHeight="1" x14ac:dyDescent="0.3">
      <c r="A31" s="756" t="s">
        <v>564</v>
      </c>
      <c r="B31" s="757" t="s">
        <v>565</v>
      </c>
      <c r="C31" s="758" t="s">
        <v>577</v>
      </c>
      <c r="D31" s="759" t="s">
        <v>578</v>
      </c>
      <c r="E31" s="758" t="s">
        <v>3135</v>
      </c>
      <c r="F31" s="759" t="s">
        <v>3136</v>
      </c>
      <c r="G31" s="758" t="s">
        <v>3177</v>
      </c>
      <c r="H31" s="758" t="s">
        <v>3178</v>
      </c>
      <c r="I31" s="761">
        <v>217.80999755859375</v>
      </c>
      <c r="J31" s="761">
        <v>75</v>
      </c>
      <c r="K31" s="762">
        <v>16335.75</v>
      </c>
    </row>
    <row r="32" spans="1:11" ht="14.4" customHeight="1" x14ac:dyDescent="0.3">
      <c r="A32" s="756" t="s">
        <v>564</v>
      </c>
      <c r="B32" s="757" t="s">
        <v>565</v>
      </c>
      <c r="C32" s="758" t="s">
        <v>577</v>
      </c>
      <c r="D32" s="759" t="s">
        <v>578</v>
      </c>
      <c r="E32" s="758" t="s">
        <v>3135</v>
      </c>
      <c r="F32" s="759" t="s">
        <v>3136</v>
      </c>
      <c r="G32" s="758" t="s">
        <v>3179</v>
      </c>
      <c r="H32" s="758" t="s">
        <v>3180</v>
      </c>
      <c r="I32" s="761">
        <v>1.3799999952316284</v>
      </c>
      <c r="J32" s="761">
        <v>500</v>
      </c>
      <c r="K32" s="762">
        <v>690</v>
      </c>
    </row>
    <row r="33" spans="1:11" ht="14.4" customHeight="1" x14ac:dyDescent="0.3">
      <c r="A33" s="756" t="s">
        <v>564</v>
      </c>
      <c r="B33" s="757" t="s">
        <v>565</v>
      </c>
      <c r="C33" s="758" t="s">
        <v>577</v>
      </c>
      <c r="D33" s="759" t="s">
        <v>578</v>
      </c>
      <c r="E33" s="758" t="s">
        <v>3135</v>
      </c>
      <c r="F33" s="759" t="s">
        <v>3136</v>
      </c>
      <c r="G33" s="758" t="s">
        <v>3181</v>
      </c>
      <c r="H33" s="758" t="s">
        <v>3182</v>
      </c>
      <c r="I33" s="761">
        <v>0.85800001621246336</v>
      </c>
      <c r="J33" s="761">
        <v>1600</v>
      </c>
      <c r="K33" s="762">
        <v>1372</v>
      </c>
    </row>
    <row r="34" spans="1:11" ht="14.4" customHeight="1" x14ac:dyDescent="0.3">
      <c r="A34" s="756" t="s">
        <v>564</v>
      </c>
      <c r="B34" s="757" t="s">
        <v>565</v>
      </c>
      <c r="C34" s="758" t="s">
        <v>577</v>
      </c>
      <c r="D34" s="759" t="s">
        <v>578</v>
      </c>
      <c r="E34" s="758" t="s">
        <v>3135</v>
      </c>
      <c r="F34" s="759" t="s">
        <v>3136</v>
      </c>
      <c r="G34" s="758" t="s">
        <v>3183</v>
      </c>
      <c r="H34" s="758" t="s">
        <v>3184</v>
      </c>
      <c r="I34" s="761">
        <v>1.5199999809265137</v>
      </c>
      <c r="J34" s="761">
        <v>1500</v>
      </c>
      <c r="K34" s="762">
        <v>2280</v>
      </c>
    </row>
    <row r="35" spans="1:11" ht="14.4" customHeight="1" x14ac:dyDescent="0.3">
      <c r="A35" s="756" t="s">
        <v>564</v>
      </c>
      <c r="B35" s="757" t="s">
        <v>565</v>
      </c>
      <c r="C35" s="758" t="s">
        <v>577</v>
      </c>
      <c r="D35" s="759" t="s">
        <v>578</v>
      </c>
      <c r="E35" s="758" t="s">
        <v>3135</v>
      </c>
      <c r="F35" s="759" t="s">
        <v>3136</v>
      </c>
      <c r="G35" s="758" t="s">
        <v>3185</v>
      </c>
      <c r="H35" s="758" t="s">
        <v>3186</v>
      </c>
      <c r="I35" s="761">
        <v>3.3599998950958252</v>
      </c>
      <c r="J35" s="761">
        <v>300</v>
      </c>
      <c r="K35" s="762">
        <v>1008</v>
      </c>
    </row>
    <row r="36" spans="1:11" ht="14.4" customHeight="1" x14ac:dyDescent="0.3">
      <c r="A36" s="756" t="s">
        <v>564</v>
      </c>
      <c r="B36" s="757" t="s">
        <v>565</v>
      </c>
      <c r="C36" s="758" t="s">
        <v>577</v>
      </c>
      <c r="D36" s="759" t="s">
        <v>578</v>
      </c>
      <c r="E36" s="758" t="s">
        <v>3135</v>
      </c>
      <c r="F36" s="759" t="s">
        <v>3136</v>
      </c>
      <c r="G36" s="758" t="s">
        <v>3187</v>
      </c>
      <c r="H36" s="758" t="s">
        <v>3188</v>
      </c>
      <c r="I36" s="761">
        <v>5.8766667048136396</v>
      </c>
      <c r="J36" s="761">
        <v>1300</v>
      </c>
      <c r="K36" s="762">
        <v>7640.1700134277344</v>
      </c>
    </row>
    <row r="37" spans="1:11" ht="14.4" customHeight="1" x14ac:dyDescent="0.3">
      <c r="A37" s="756" t="s">
        <v>564</v>
      </c>
      <c r="B37" s="757" t="s">
        <v>565</v>
      </c>
      <c r="C37" s="758" t="s">
        <v>577</v>
      </c>
      <c r="D37" s="759" t="s">
        <v>578</v>
      </c>
      <c r="E37" s="758" t="s">
        <v>3135</v>
      </c>
      <c r="F37" s="759" t="s">
        <v>3136</v>
      </c>
      <c r="G37" s="758" t="s">
        <v>3189</v>
      </c>
      <c r="H37" s="758" t="s">
        <v>3190</v>
      </c>
      <c r="I37" s="761">
        <v>27.059999465942383</v>
      </c>
      <c r="J37" s="761">
        <v>12</v>
      </c>
      <c r="K37" s="762">
        <v>324.67001342773437</v>
      </c>
    </row>
    <row r="38" spans="1:11" ht="14.4" customHeight="1" x14ac:dyDescent="0.3">
      <c r="A38" s="756" t="s">
        <v>564</v>
      </c>
      <c r="B38" s="757" t="s">
        <v>565</v>
      </c>
      <c r="C38" s="758" t="s">
        <v>577</v>
      </c>
      <c r="D38" s="759" t="s">
        <v>578</v>
      </c>
      <c r="E38" s="758" t="s">
        <v>3135</v>
      </c>
      <c r="F38" s="759" t="s">
        <v>3136</v>
      </c>
      <c r="G38" s="758" t="s">
        <v>3191</v>
      </c>
      <c r="H38" s="758" t="s">
        <v>3192</v>
      </c>
      <c r="I38" s="761">
        <v>98.379997253417969</v>
      </c>
      <c r="J38" s="761">
        <v>4</v>
      </c>
      <c r="K38" s="762">
        <v>393.51998901367187</v>
      </c>
    </row>
    <row r="39" spans="1:11" ht="14.4" customHeight="1" x14ac:dyDescent="0.3">
      <c r="A39" s="756" t="s">
        <v>564</v>
      </c>
      <c r="B39" s="757" t="s">
        <v>565</v>
      </c>
      <c r="C39" s="758" t="s">
        <v>577</v>
      </c>
      <c r="D39" s="759" t="s">
        <v>578</v>
      </c>
      <c r="E39" s="758" t="s">
        <v>3135</v>
      </c>
      <c r="F39" s="759" t="s">
        <v>3136</v>
      </c>
      <c r="G39" s="758" t="s">
        <v>3193</v>
      </c>
      <c r="H39" s="758" t="s">
        <v>3194</v>
      </c>
      <c r="I39" s="761">
        <v>26.370000839233398</v>
      </c>
      <c r="J39" s="761">
        <v>144</v>
      </c>
      <c r="K39" s="762">
        <v>3797.2299194335937</v>
      </c>
    </row>
    <row r="40" spans="1:11" ht="14.4" customHeight="1" x14ac:dyDescent="0.3">
      <c r="A40" s="756" t="s">
        <v>564</v>
      </c>
      <c r="B40" s="757" t="s">
        <v>565</v>
      </c>
      <c r="C40" s="758" t="s">
        <v>577</v>
      </c>
      <c r="D40" s="759" t="s">
        <v>578</v>
      </c>
      <c r="E40" s="758" t="s">
        <v>3135</v>
      </c>
      <c r="F40" s="759" t="s">
        <v>3136</v>
      </c>
      <c r="G40" s="758" t="s">
        <v>3195</v>
      </c>
      <c r="H40" s="758" t="s">
        <v>3196</v>
      </c>
      <c r="I40" s="761">
        <v>2.5099999904632568</v>
      </c>
      <c r="J40" s="761">
        <v>20</v>
      </c>
      <c r="K40" s="762">
        <v>50.200000762939453</v>
      </c>
    </row>
    <row r="41" spans="1:11" ht="14.4" customHeight="1" x14ac:dyDescent="0.3">
      <c r="A41" s="756" t="s">
        <v>564</v>
      </c>
      <c r="B41" s="757" t="s">
        <v>565</v>
      </c>
      <c r="C41" s="758" t="s">
        <v>577</v>
      </c>
      <c r="D41" s="759" t="s">
        <v>578</v>
      </c>
      <c r="E41" s="758" t="s">
        <v>3135</v>
      </c>
      <c r="F41" s="759" t="s">
        <v>3136</v>
      </c>
      <c r="G41" s="758" t="s">
        <v>3197</v>
      </c>
      <c r="H41" s="758" t="s">
        <v>3198</v>
      </c>
      <c r="I41" s="761">
        <v>3.9700000286102295</v>
      </c>
      <c r="J41" s="761">
        <v>20</v>
      </c>
      <c r="K41" s="762">
        <v>79.400001525878906</v>
      </c>
    </row>
    <row r="42" spans="1:11" ht="14.4" customHeight="1" x14ac:dyDescent="0.3">
      <c r="A42" s="756" t="s">
        <v>564</v>
      </c>
      <c r="B42" s="757" t="s">
        <v>565</v>
      </c>
      <c r="C42" s="758" t="s">
        <v>577</v>
      </c>
      <c r="D42" s="759" t="s">
        <v>578</v>
      </c>
      <c r="E42" s="758" t="s">
        <v>3135</v>
      </c>
      <c r="F42" s="759" t="s">
        <v>3136</v>
      </c>
      <c r="G42" s="758" t="s">
        <v>3199</v>
      </c>
      <c r="H42" s="758" t="s">
        <v>3200</v>
      </c>
      <c r="I42" s="761">
        <v>12.649999618530273</v>
      </c>
      <c r="J42" s="761">
        <v>45</v>
      </c>
      <c r="K42" s="762">
        <v>569.25</v>
      </c>
    </row>
    <row r="43" spans="1:11" ht="14.4" customHeight="1" x14ac:dyDescent="0.3">
      <c r="A43" s="756" t="s">
        <v>564</v>
      </c>
      <c r="B43" s="757" t="s">
        <v>565</v>
      </c>
      <c r="C43" s="758" t="s">
        <v>577</v>
      </c>
      <c r="D43" s="759" t="s">
        <v>578</v>
      </c>
      <c r="E43" s="758" t="s">
        <v>3135</v>
      </c>
      <c r="F43" s="759" t="s">
        <v>3136</v>
      </c>
      <c r="G43" s="758" t="s">
        <v>3201</v>
      </c>
      <c r="H43" s="758" t="s">
        <v>3202</v>
      </c>
      <c r="I43" s="761">
        <v>899.84002685546875</v>
      </c>
      <c r="J43" s="761">
        <v>4</v>
      </c>
      <c r="K43" s="762">
        <v>3599.360107421875</v>
      </c>
    </row>
    <row r="44" spans="1:11" ht="14.4" customHeight="1" x14ac:dyDescent="0.3">
      <c r="A44" s="756" t="s">
        <v>564</v>
      </c>
      <c r="B44" s="757" t="s">
        <v>565</v>
      </c>
      <c r="C44" s="758" t="s">
        <v>577</v>
      </c>
      <c r="D44" s="759" t="s">
        <v>578</v>
      </c>
      <c r="E44" s="758" t="s">
        <v>3135</v>
      </c>
      <c r="F44" s="759" t="s">
        <v>3136</v>
      </c>
      <c r="G44" s="758" t="s">
        <v>3203</v>
      </c>
      <c r="H44" s="758" t="s">
        <v>3204</v>
      </c>
      <c r="I44" s="761">
        <v>1253.5</v>
      </c>
      <c r="J44" s="761">
        <v>8</v>
      </c>
      <c r="K44" s="762">
        <v>10028</v>
      </c>
    </row>
    <row r="45" spans="1:11" ht="14.4" customHeight="1" x14ac:dyDescent="0.3">
      <c r="A45" s="756" t="s">
        <v>564</v>
      </c>
      <c r="B45" s="757" t="s">
        <v>565</v>
      </c>
      <c r="C45" s="758" t="s">
        <v>577</v>
      </c>
      <c r="D45" s="759" t="s">
        <v>578</v>
      </c>
      <c r="E45" s="758" t="s">
        <v>3135</v>
      </c>
      <c r="F45" s="759" t="s">
        <v>3136</v>
      </c>
      <c r="G45" s="758" t="s">
        <v>3205</v>
      </c>
      <c r="H45" s="758" t="s">
        <v>3206</v>
      </c>
      <c r="I45" s="761">
        <v>1490.4000244140625</v>
      </c>
      <c r="J45" s="761">
        <v>18</v>
      </c>
      <c r="K45" s="762">
        <v>26827.200561523438</v>
      </c>
    </row>
    <row r="46" spans="1:11" ht="14.4" customHeight="1" x14ac:dyDescent="0.3">
      <c r="A46" s="756" t="s">
        <v>564</v>
      </c>
      <c r="B46" s="757" t="s">
        <v>565</v>
      </c>
      <c r="C46" s="758" t="s">
        <v>577</v>
      </c>
      <c r="D46" s="759" t="s">
        <v>578</v>
      </c>
      <c r="E46" s="758" t="s">
        <v>3135</v>
      </c>
      <c r="F46" s="759" t="s">
        <v>3136</v>
      </c>
      <c r="G46" s="758" t="s">
        <v>3207</v>
      </c>
      <c r="H46" s="758" t="s">
        <v>3208</v>
      </c>
      <c r="I46" s="761">
        <v>0.67000001668930054</v>
      </c>
      <c r="J46" s="761">
        <v>7000</v>
      </c>
      <c r="K46" s="762">
        <v>4690</v>
      </c>
    </row>
    <row r="47" spans="1:11" ht="14.4" customHeight="1" x14ac:dyDescent="0.3">
      <c r="A47" s="756" t="s">
        <v>564</v>
      </c>
      <c r="B47" s="757" t="s">
        <v>565</v>
      </c>
      <c r="C47" s="758" t="s">
        <v>577</v>
      </c>
      <c r="D47" s="759" t="s">
        <v>578</v>
      </c>
      <c r="E47" s="758" t="s">
        <v>3135</v>
      </c>
      <c r="F47" s="759" t="s">
        <v>3136</v>
      </c>
      <c r="G47" s="758" t="s">
        <v>3209</v>
      </c>
      <c r="H47" s="758" t="s">
        <v>3210</v>
      </c>
      <c r="I47" s="761">
        <v>1.4299999475479126</v>
      </c>
      <c r="J47" s="761">
        <v>400</v>
      </c>
      <c r="K47" s="762">
        <v>570.5999755859375</v>
      </c>
    </row>
    <row r="48" spans="1:11" ht="14.4" customHeight="1" x14ac:dyDescent="0.3">
      <c r="A48" s="756" t="s">
        <v>564</v>
      </c>
      <c r="B48" s="757" t="s">
        <v>565</v>
      </c>
      <c r="C48" s="758" t="s">
        <v>577</v>
      </c>
      <c r="D48" s="759" t="s">
        <v>578</v>
      </c>
      <c r="E48" s="758" t="s">
        <v>3135</v>
      </c>
      <c r="F48" s="759" t="s">
        <v>3136</v>
      </c>
      <c r="G48" s="758" t="s">
        <v>3211</v>
      </c>
      <c r="H48" s="758" t="s">
        <v>3212</v>
      </c>
      <c r="I48" s="761">
        <v>27.879999160766602</v>
      </c>
      <c r="J48" s="761">
        <v>6</v>
      </c>
      <c r="K48" s="762">
        <v>167.27999496459961</v>
      </c>
    </row>
    <row r="49" spans="1:11" ht="14.4" customHeight="1" x14ac:dyDescent="0.3">
      <c r="A49" s="756" t="s">
        <v>564</v>
      </c>
      <c r="B49" s="757" t="s">
        <v>565</v>
      </c>
      <c r="C49" s="758" t="s">
        <v>577</v>
      </c>
      <c r="D49" s="759" t="s">
        <v>578</v>
      </c>
      <c r="E49" s="758" t="s">
        <v>3135</v>
      </c>
      <c r="F49" s="759" t="s">
        <v>3136</v>
      </c>
      <c r="G49" s="758" t="s">
        <v>3213</v>
      </c>
      <c r="H49" s="758" t="s">
        <v>3214</v>
      </c>
      <c r="I49" s="761">
        <v>28.729999542236328</v>
      </c>
      <c r="J49" s="761">
        <v>120</v>
      </c>
      <c r="K49" s="762">
        <v>3447.5999755859375</v>
      </c>
    </row>
    <row r="50" spans="1:11" ht="14.4" customHeight="1" x14ac:dyDescent="0.3">
      <c r="A50" s="756" t="s">
        <v>564</v>
      </c>
      <c r="B50" s="757" t="s">
        <v>565</v>
      </c>
      <c r="C50" s="758" t="s">
        <v>577</v>
      </c>
      <c r="D50" s="759" t="s">
        <v>578</v>
      </c>
      <c r="E50" s="758" t="s">
        <v>3215</v>
      </c>
      <c r="F50" s="759" t="s">
        <v>3216</v>
      </c>
      <c r="G50" s="758" t="s">
        <v>3217</v>
      </c>
      <c r="H50" s="758" t="s">
        <v>3218</v>
      </c>
      <c r="I50" s="761">
        <v>47.189998626708984</v>
      </c>
      <c r="J50" s="761">
        <v>40</v>
      </c>
      <c r="K50" s="762">
        <v>1887.5999755859375</v>
      </c>
    </row>
    <row r="51" spans="1:11" ht="14.4" customHeight="1" x14ac:dyDescent="0.3">
      <c r="A51" s="756" t="s">
        <v>564</v>
      </c>
      <c r="B51" s="757" t="s">
        <v>565</v>
      </c>
      <c r="C51" s="758" t="s">
        <v>577</v>
      </c>
      <c r="D51" s="759" t="s">
        <v>578</v>
      </c>
      <c r="E51" s="758" t="s">
        <v>3215</v>
      </c>
      <c r="F51" s="759" t="s">
        <v>3216</v>
      </c>
      <c r="G51" s="758" t="s">
        <v>3219</v>
      </c>
      <c r="H51" s="758" t="s">
        <v>3220</v>
      </c>
      <c r="I51" s="761">
        <v>2.9033334255218506</v>
      </c>
      <c r="J51" s="761">
        <v>600</v>
      </c>
      <c r="K51" s="762">
        <v>1742</v>
      </c>
    </row>
    <row r="52" spans="1:11" ht="14.4" customHeight="1" x14ac:dyDescent="0.3">
      <c r="A52" s="756" t="s">
        <v>564</v>
      </c>
      <c r="B52" s="757" t="s">
        <v>565</v>
      </c>
      <c r="C52" s="758" t="s">
        <v>577</v>
      </c>
      <c r="D52" s="759" t="s">
        <v>578</v>
      </c>
      <c r="E52" s="758" t="s">
        <v>3215</v>
      </c>
      <c r="F52" s="759" t="s">
        <v>3216</v>
      </c>
      <c r="G52" s="758" t="s">
        <v>3221</v>
      </c>
      <c r="H52" s="758" t="s">
        <v>3222</v>
      </c>
      <c r="I52" s="761">
        <v>4.7800002098083496</v>
      </c>
      <c r="J52" s="761">
        <v>2400</v>
      </c>
      <c r="K52" s="762">
        <v>11469.83984375</v>
      </c>
    </row>
    <row r="53" spans="1:11" ht="14.4" customHeight="1" x14ac:dyDescent="0.3">
      <c r="A53" s="756" t="s">
        <v>564</v>
      </c>
      <c r="B53" s="757" t="s">
        <v>565</v>
      </c>
      <c r="C53" s="758" t="s">
        <v>577</v>
      </c>
      <c r="D53" s="759" t="s">
        <v>578</v>
      </c>
      <c r="E53" s="758" t="s">
        <v>3215</v>
      </c>
      <c r="F53" s="759" t="s">
        <v>3216</v>
      </c>
      <c r="G53" s="758" t="s">
        <v>3223</v>
      </c>
      <c r="H53" s="758" t="s">
        <v>3224</v>
      </c>
      <c r="I53" s="761">
        <v>11.142500162124634</v>
      </c>
      <c r="J53" s="761">
        <v>450</v>
      </c>
      <c r="K53" s="762">
        <v>5013.5</v>
      </c>
    </row>
    <row r="54" spans="1:11" ht="14.4" customHeight="1" x14ac:dyDescent="0.3">
      <c r="A54" s="756" t="s">
        <v>564</v>
      </c>
      <c r="B54" s="757" t="s">
        <v>565</v>
      </c>
      <c r="C54" s="758" t="s">
        <v>577</v>
      </c>
      <c r="D54" s="759" t="s">
        <v>578</v>
      </c>
      <c r="E54" s="758" t="s">
        <v>3215</v>
      </c>
      <c r="F54" s="759" t="s">
        <v>3216</v>
      </c>
      <c r="G54" s="758" t="s">
        <v>3225</v>
      </c>
      <c r="H54" s="758" t="s">
        <v>3226</v>
      </c>
      <c r="I54" s="761">
        <v>62.919998168945313</v>
      </c>
      <c r="J54" s="761">
        <v>50</v>
      </c>
      <c r="K54" s="762">
        <v>3146</v>
      </c>
    </row>
    <row r="55" spans="1:11" ht="14.4" customHeight="1" x14ac:dyDescent="0.3">
      <c r="A55" s="756" t="s">
        <v>564</v>
      </c>
      <c r="B55" s="757" t="s">
        <v>565</v>
      </c>
      <c r="C55" s="758" t="s">
        <v>577</v>
      </c>
      <c r="D55" s="759" t="s">
        <v>578</v>
      </c>
      <c r="E55" s="758" t="s">
        <v>3215</v>
      </c>
      <c r="F55" s="759" t="s">
        <v>3216</v>
      </c>
      <c r="G55" s="758" t="s">
        <v>3227</v>
      </c>
      <c r="H55" s="758" t="s">
        <v>3228</v>
      </c>
      <c r="I55" s="761">
        <v>6.1466666857401533</v>
      </c>
      <c r="J55" s="761">
        <v>1110</v>
      </c>
      <c r="K55" s="762">
        <v>6822.5</v>
      </c>
    </row>
    <row r="56" spans="1:11" ht="14.4" customHeight="1" x14ac:dyDescent="0.3">
      <c r="A56" s="756" t="s">
        <v>564</v>
      </c>
      <c r="B56" s="757" t="s">
        <v>565</v>
      </c>
      <c r="C56" s="758" t="s">
        <v>577</v>
      </c>
      <c r="D56" s="759" t="s">
        <v>578</v>
      </c>
      <c r="E56" s="758" t="s">
        <v>3215</v>
      </c>
      <c r="F56" s="759" t="s">
        <v>3216</v>
      </c>
      <c r="G56" s="758" t="s">
        <v>3229</v>
      </c>
      <c r="H56" s="758" t="s">
        <v>3230</v>
      </c>
      <c r="I56" s="761">
        <v>26.015000343322754</v>
      </c>
      <c r="J56" s="761">
        <v>200</v>
      </c>
      <c r="K56" s="762">
        <v>5202.599853515625</v>
      </c>
    </row>
    <row r="57" spans="1:11" ht="14.4" customHeight="1" x14ac:dyDescent="0.3">
      <c r="A57" s="756" t="s">
        <v>564</v>
      </c>
      <c r="B57" s="757" t="s">
        <v>565</v>
      </c>
      <c r="C57" s="758" t="s">
        <v>577</v>
      </c>
      <c r="D57" s="759" t="s">
        <v>578</v>
      </c>
      <c r="E57" s="758" t="s">
        <v>3215</v>
      </c>
      <c r="F57" s="759" t="s">
        <v>3216</v>
      </c>
      <c r="G57" s="758" t="s">
        <v>3231</v>
      </c>
      <c r="H57" s="758" t="s">
        <v>3232</v>
      </c>
      <c r="I57" s="761">
        <v>26.020000457763672</v>
      </c>
      <c r="J57" s="761">
        <v>200</v>
      </c>
      <c r="K57" s="762">
        <v>5203</v>
      </c>
    </row>
    <row r="58" spans="1:11" ht="14.4" customHeight="1" x14ac:dyDescent="0.3">
      <c r="A58" s="756" t="s">
        <v>564</v>
      </c>
      <c r="B58" s="757" t="s">
        <v>565</v>
      </c>
      <c r="C58" s="758" t="s">
        <v>577</v>
      </c>
      <c r="D58" s="759" t="s">
        <v>578</v>
      </c>
      <c r="E58" s="758" t="s">
        <v>3215</v>
      </c>
      <c r="F58" s="759" t="s">
        <v>3216</v>
      </c>
      <c r="G58" s="758" t="s">
        <v>3233</v>
      </c>
      <c r="H58" s="758" t="s">
        <v>3234</v>
      </c>
      <c r="I58" s="761">
        <v>20.569999694824219</v>
      </c>
      <c r="J58" s="761">
        <v>50</v>
      </c>
      <c r="K58" s="762">
        <v>1028.5</v>
      </c>
    </row>
    <row r="59" spans="1:11" ht="14.4" customHeight="1" x14ac:dyDescent="0.3">
      <c r="A59" s="756" t="s">
        <v>564</v>
      </c>
      <c r="B59" s="757" t="s">
        <v>565</v>
      </c>
      <c r="C59" s="758" t="s">
        <v>577</v>
      </c>
      <c r="D59" s="759" t="s">
        <v>578</v>
      </c>
      <c r="E59" s="758" t="s">
        <v>3215</v>
      </c>
      <c r="F59" s="759" t="s">
        <v>3216</v>
      </c>
      <c r="G59" s="758" t="s">
        <v>3235</v>
      </c>
      <c r="H59" s="758" t="s">
        <v>3236</v>
      </c>
      <c r="I59" s="761">
        <v>21.899999618530273</v>
      </c>
      <c r="J59" s="761">
        <v>150</v>
      </c>
      <c r="K59" s="762">
        <v>3285.050048828125</v>
      </c>
    </row>
    <row r="60" spans="1:11" ht="14.4" customHeight="1" x14ac:dyDescent="0.3">
      <c r="A60" s="756" t="s">
        <v>564</v>
      </c>
      <c r="B60" s="757" t="s">
        <v>565</v>
      </c>
      <c r="C60" s="758" t="s">
        <v>577</v>
      </c>
      <c r="D60" s="759" t="s">
        <v>578</v>
      </c>
      <c r="E60" s="758" t="s">
        <v>3215</v>
      </c>
      <c r="F60" s="759" t="s">
        <v>3216</v>
      </c>
      <c r="G60" s="758" t="s">
        <v>3237</v>
      </c>
      <c r="H60" s="758" t="s">
        <v>3238</v>
      </c>
      <c r="I60" s="761">
        <v>21.899999618530273</v>
      </c>
      <c r="J60" s="761">
        <v>200</v>
      </c>
      <c r="K60" s="762">
        <v>4380.150146484375</v>
      </c>
    </row>
    <row r="61" spans="1:11" ht="14.4" customHeight="1" x14ac:dyDescent="0.3">
      <c r="A61" s="756" t="s">
        <v>564</v>
      </c>
      <c r="B61" s="757" t="s">
        <v>565</v>
      </c>
      <c r="C61" s="758" t="s">
        <v>577</v>
      </c>
      <c r="D61" s="759" t="s">
        <v>578</v>
      </c>
      <c r="E61" s="758" t="s">
        <v>3215</v>
      </c>
      <c r="F61" s="759" t="s">
        <v>3216</v>
      </c>
      <c r="G61" s="758" t="s">
        <v>3239</v>
      </c>
      <c r="H61" s="758" t="s">
        <v>3240</v>
      </c>
      <c r="I61" s="761">
        <v>17.979999542236328</v>
      </c>
      <c r="J61" s="761">
        <v>50</v>
      </c>
      <c r="K61" s="762">
        <v>899</v>
      </c>
    </row>
    <row r="62" spans="1:11" ht="14.4" customHeight="1" x14ac:dyDescent="0.3">
      <c r="A62" s="756" t="s">
        <v>564</v>
      </c>
      <c r="B62" s="757" t="s">
        <v>565</v>
      </c>
      <c r="C62" s="758" t="s">
        <v>577</v>
      </c>
      <c r="D62" s="759" t="s">
        <v>578</v>
      </c>
      <c r="E62" s="758" t="s">
        <v>3215</v>
      </c>
      <c r="F62" s="759" t="s">
        <v>3216</v>
      </c>
      <c r="G62" s="758" t="s">
        <v>3241</v>
      </c>
      <c r="H62" s="758" t="s">
        <v>3242</v>
      </c>
      <c r="I62" s="761">
        <v>13.199999809265137</v>
      </c>
      <c r="J62" s="761">
        <v>20</v>
      </c>
      <c r="K62" s="762">
        <v>264</v>
      </c>
    </row>
    <row r="63" spans="1:11" ht="14.4" customHeight="1" x14ac:dyDescent="0.3">
      <c r="A63" s="756" t="s">
        <v>564</v>
      </c>
      <c r="B63" s="757" t="s">
        <v>565</v>
      </c>
      <c r="C63" s="758" t="s">
        <v>577</v>
      </c>
      <c r="D63" s="759" t="s">
        <v>578</v>
      </c>
      <c r="E63" s="758" t="s">
        <v>3215</v>
      </c>
      <c r="F63" s="759" t="s">
        <v>3216</v>
      </c>
      <c r="G63" s="758" t="s">
        <v>3243</v>
      </c>
      <c r="H63" s="758" t="s">
        <v>3244</v>
      </c>
      <c r="I63" s="761">
        <v>13.210000038146973</v>
      </c>
      <c r="J63" s="761">
        <v>10</v>
      </c>
      <c r="K63" s="762">
        <v>132.10000610351562</v>
      </c>
    </row>
    <row r="64" spans="1:11" ht="14.4" customHeight="1" x14ac:dyDescent="0.3">
      <c r="A64" s="756" t="s">
        <v>564</v>
      </c>
      <c r="B64" s="757" t="s">
        <v>565</v>
      </c>
      <c r="C64" s="758" t="s">
        <v>577</v>
      </c>
      <c r="D64" s="759" t="s">
        <v>578</v>
      </c>
      <c r="E64" s="758" t="s">
        <v>3215</v>
      </c>
      <c r="F64" s="759" t="s">
        <v>3216</v>
      </c>
      <c r="G64" s="758" t="s">
        <v>3245</v>
      </c>
      <c r="H64" s="758" t="s">
        <v>3246</v>
      </c>
      <c r="I64" s="761">
        <v>35.090000152587891</v>
      </c>
      <c r="J64" s="761">
        <v>12</v>
      </c>
      <c r="K64" s="762">
        <v>421.07998657226562</v>
      </c>
    </row>
    <row r="65" spans="1:11" ht="14.4" customHeight="1" x14ac:dyDescent="0.3">
      <c r="A65" s="756" t="s">
        <v>564</v>
      </c>
      <c r="B65" s="757" t="s">
        <v>565</v>
      </c>
      <c r="C65" s="758" t="s">
        <v>577</v>
      </c>
      <c r="D65" s="759" t="s">
        <v>578</v>
      </c>
      <c r="E65" s="758" t="s">
        <v>3215</v>
      </c>
      <c r="F65" s="759" t="s">
        <v>3216</v>
      </c>
      <c r="G65" s="758" t="s">
        <v>3247</v>
      </c>
      <c r="H65" s="758" t="s">
        <v>3248</v>
      </c>
      <c r="I65" s="761">
        <v>22.870000839233398</v>
      </c>
      <c r="J65" s="761">
        <v>12</v>
      </c>
      <c r="K65" s="762">
        <v>274.42999267578125</v>
      </c>
    </row>
    <row r="66" spans="1:11" ht="14.4" customHeight="1" x14ac:dyDescent="0.3">
      <c r="A66" s="756" t="s">
        <v>564</v>
      </c>
      <c r="B66" s="757" t="s">
        <v>565</v>
      </c>
      <c r="C66" s="758" t="s">
        <v>577</v>
      </c>
      <c r="D66" s="759" t="s">
        <v>578</v>
      </c>
      <c r="E66" s="758" t="s">
        <v>3215</v>
      </c>
      <c r="F66" s="759" t="s">
        <v>3216</v>
      </c>
      <c r="G66" s="758" t="s">
        <v>3249</v>
      </c>
      <c r="H66" s="758" t="s">
        <v>3250</v>
      </c>
      <c r="I66" s="761">
        <v>15.729999542236328</v>
      </c>
      <c r="J66" s="761">
        <v>650</v>
      </c>
      <c r="K66" s="762">
        <v>10224.5</v>
      </c>
    </row>
    <row r="67" spans="1:11" ht="14.4" customHeight="1" x14ac:dyDescent="0.3">
      <c r="A67" s="756" t="s">
        <v>564</v>
      </c>
      <c r="B67" s="757" t="s">
        <v>565</v>
      </c>
      <c r="C67" s="758" t="s">
        <v>577</v>
      </c>
      <c r="D67" s="759" t="s">
        <v>578</v>
      </c>
      <c r="E67" s="758" t="s">
        <v>3215</v>
      </c>
      <c r="F67" s="759" t="s">
        <v>3216</v>
      </c>
      <c r="G67" s="758" t="s">
        <v>3251</v>
      </c>
      <c r="H67" s="758" t="s">
        <v>3252</v>
      </c>
      <c r="I67" s="761">
        <v>9.6800003051757812</v>
      </c>
      <c r="J67" s="761">
        <v>400</v>
      </c>
      <c r="K67" s="762">
        <v>3872</v>
      </c>
    </row>
    <row r="68" spans="1:11" ht="14.4" customHeight="1" x14ac:dyDescent="0.3">
      <c r="A68" s="756" t="s">
        <v>564</v>
      </c>
      <c r="B68" s="757" t="s">
        <v>565</v>
      </c>
      <c r="C68" s="758" t="s">
        <v>577</v>
      </c>
      <c r="D68" s="759" t="s">
        <v>578</v>
      </c>
      <c r="E68" s="758" t="s">
        <v>3215</v>
      </c>
      <c r="F68" s="759" t="s">
        <v>3216</v>
      </c>
      <c r="G68" s="758" t="s">
        <v>3253</v>
      </c>
      <c r="H68" s="758" t="s">
        <v>3254</v>
      </c>
      <c r="I68" s="761">
        <v>4.619999885559082</v>
      </c>
      <c r="J68" s="761">
        <v>200</v>
      </c>
      <c r="K68" s="762">
        <v>924</v>
      </c>
    </row>
    <row r="69" spans="1:11" ht="14.4" customHeight="1" x14ac:dyDescent="0.3">
      <c r="A69" s="756" t="s">
        <v>564</v>
      </c>
      <c r="B69" s="757" t="s">
        <v>565</v>
      </c>
      <c r="C69" s="758" t="s">
        <v>577</v>
      </c>
      <c r="D69" s="759" t="s">
        <v>578</v>
      </c>
      <c r="E69" s="758" t="s">
        <v>3215</v>
      </c>
      <c r="F69" s="759" t="s">
        <v>3216</v>
      </c>
      <c r="G69" s="758" t="s">
        <v>3255</v>
      </c>
      <c r="H69" s="758" t="s">
        <v>3256</v>
      </c>
      <c r="I69" s="761">
        <v>589</v>
      </c>
      <c r="J69" s="761">
        <v>1</v>
      </c>
      <c r="K69" s="762">
        <v>589</v>
      </c>
    </row>
    <row r="70" spans="1:11" ht="14.4" customHeight="1" x14ac:dyDescent="0.3">
      <c r="A70" s="756" t="s">
        <v>564</v>
      </c>
      <c r="B70" s="757" t="s">
        <v>565</v>
      </c>
      <c r="C70" s="758" t="s">
        <v>577</v>
      </c>
      <c r="D70" s="759" t="s">
        <v>578</v>
      </c>
      <c r="E70" s="758" t="s">
        <v>3215</v>
      </c>
      <c r="F70" s="759" t="s">
        <v>3216</v>
      </c>
      <c r="G70" s="758" t="s">
        <v>3257</v>
      </c>
      <c r="H70" s="758" t="s">
        <v>3258</v>
      </c>
      <c r="I70" s="761">
        <v>11.739999771118164</v>
      </c>
      <c r="J70" s="761">
        <v>80</v>
      </c>
      <c r="K70" s="762">
        <v>939.20000457763672</v>
      </c>
    </row>
    <row r="71" spans="1:11" ht="14.4" customHeight="1" x14ac:dyDescent="0.3">
      <c r="A71" s="756" t="s">
        <v>564</v>
      </c>
      <c r="B71" s="757" t="s">
        <v>565</v>
      </c>
      <c r="C71" s="758" t="s">
        <v>577</v>
      </c>
      <c r="D71" s="759" t="s">
        <v>578</v>
      </c>
      <c r="E71" s="758" t="s">
        <v>3215</v>
      </c>
      <c r="F71" s="759" t="s">
        <v>3216</v>
      </c>
      <c r="G71" s="758" t="s">
        <v>3259</v>
      </c>
      <c r="H71" s="758" t="s">
        <v>3260</v>
      </c>
      <c r="I71" s="761">
        <v>13.310000419616699</v>
      </c>
      <c r="J71" s="761">
        <v>70</v>
      </c>
      <c r="K71" s="762">
        <v>931.70001220703125</v>
      </c>
    </row>
    <row r="72" spans="1:11" ht="14.4" customHeight="1" x14ac:dyDescent="0.3">
      <c r="A72" s="756" t="s">
        <v>564</v>
      </c>
      <c r="B72" s="757" t="s">
        <v>565</v>
      </c>
      <c r="C72" s="758" t="s">
        <v>577</v>
      </c>
      <c r="D72" s="759" t="s">
        <v>578</v>
      </c>
      <c r="E72" s="758" t="s">
        <v>3215</v>
      </c>
      <c r="F72" s="759" t="s">
        <v>3216</v>
      </c>
      <c r="G72" s="758" t="s">
        <v>3261</v>
      </c>
      <c r="H72" s="758" t="s">
        <v>3262</v>
      </c>
      <c r="I72" s="761">
        <v>2.2849999666213989</v>
      </c>
      <c r="J72" s="761">
        <v>400</v>
      </c>
      <c r="K72" s="762">
        <v>914</v>
      </c>
    </row>
    <row r="73" spans="1:11" ht="14.4" customHeight="1" x14ac:dyDescent="0.3">
      <c r="A73" s="756" t="s">
        <v>564</v>
      </c>
      <c r="B73" s="757" t="s">
        <v>565</v>
      </c>
      <c r="C73" s="758" t="s">
        <v>577</v>
      </c>
      <c r="D73" s="759" t="s">
        <v>578</v>
      </c>
      <c r="E73" s="758" t="s">
        <v>3215</v>
      </c>
      <c r="F73" s="759" t="s">
        <v>3216</v>
      </c>
      <c r="G73" s="758" t="s">
        <v>3263</v>
      </c>
      <c r="H73" s="758" t="s">
        <v>3264</v>
      </c>
      <c r="I73" s="761">
        <v>2.8549998998641968</v>
      </c>
      <c r="J73" s="761">
        <v>1600</v>
      </c>
      <c r="K73" s="762">
        <v>4567</v>
      </c>
    </row>
    <row r="74" spans="1:11" ht="14.4" customHeight="1" x14ac:dyDescent="0.3">
      <c r="A74" s="756" t="s">
        <v>564</v>
      </c>
      <c r="B74" s="757" t="s">
        <v>565</v>
      </c>
      <c r="C74" s="758" t="s">
        <v>577</v>
      </c>
      <c r="D74" s="759" t="s">
        <v>578</v>
      </c>
      <c r="E74" s="758" t="s">
        <v>3215</v>
      </c>
      <c r="F74" s="759" t="s">
        <v>3216</v>
      </c>
      <c r="G74" s="758" t="s">
        <v>3265</v>
      </c>
      <c r="H74" s="758" t="s">
        <v>3266</v>
      </c>
      <c r="I74" s="761">
        <v>9.1999998092651367</v>
      </c>
      <c r="J74" s="761">
        <v>2100</v>
      </c>
      <c r="K74" s="762">
        <v>19320</v>
      </c>
    </row>
    <row r="75" spans="1:11" ht="14.4" customHeight="1" x14ac:dyDescent="0.3">
      <c r="A75" s="756" t="s">
        <v>564</v>
      </c>
      <c r="B75" s="757" t="s">
        <v>565</v>
      </c>
      <c r="C75" s="758" t="s">
        <v>577</v>
      </c>
      <c r="D75" s="759" t="s">
        <v>578</v>
      </c>
      <c r="E75" s="758" t="s">
        <v>3215</v>
      </c>
      <c r="F75" s="759" t="s">
        <v>3216</v>
      </c>
      <c r="G75" s="758" t="s">
        <v>3267</v>
      </c>
      <c r="H75" s="758" t="s">
        <v>3268</v>
      </c>
      <c r="I75" s="761">
        <v>2.0459999561309816</v>
      </c>
      <c r="J75" s="761">
        <v>1400</v>
      </c>
      <c r="K75" s="762">
        <v>2862</v>
      </c>
    </row>
    <row r="76" spans="1:11" ht="14.4" customHeight="1" x14ac:dyDescent="0.3">
      <c r="A76" s="756" t="s">
        <v>564</v>
      </c>
      <c r="B76" s="757" t="s">
        <v>565</v>
      </c>
      <c r="C76" s="758" t="s">
        <v>577</v>
      </c>
      <c r="D76" s="759" t="s">
        <v>578</v>
      </c>
      <c r="E76" s="758" t="s">
        <v>3215</v>
      </c>
      <c r="F76" s="759" t="s">
        <v>3216</v>
      </c>
      <c r="G76" s="758" t="s">
        <v>3269</v>
      </c>
      <c r="H76" s="758" t="s">
        <v>3270</v>
      </c>
      <c r="I76" s="761">
        <v>6.2899999618530273</v>
      </c>
      <c r="J76" s="761">
        <v>100</v>
      </c>
      <c r="K76" s="762">
        <v>629</v>
      </c>
    </row>
    <row r="77" spans="1:11" ht="14.4" customHeight="1" x14ac:dyDescent="0.3">
      <c r="A77" s="756" t="s">
        <v>564</v>
      </c>
      <c r="B77" s="757" t="s">
        <v>565</v>
      </c>
      <c r="C77" s="758" t="s">
        <v>577</v>
      </c>
      <c r="D77" s="759" t="s">
        <v>578</v>
      </c>
      <c r="E77" s="758" t="s">
        <v>3215</v>
      </c>
      <c r="F77" s="759" t="s">
        <v>3216</v>
      </c>
      <c r="G77" s="758" t="s">
        <v>3271</v>
      </c>
      <c r="H77" s="758" t="s">
        <v>3272</v>
      </c>
      <c r="I77" s="761">
        <v>6.2899999618530273</v>
      </c>
      <c r="J77" s="761">
        <v>100</v>
      </c>
      <c r="K77" s="762">
        <v>629.20000457763672</v>
      </c>
    </row>
    <row r="78" spans="1:11" ht="14.4" customHeight="1" x14ac:dyDescent="0.3">
      <c r="A78" s="756" t="s">
        <v>564</v>
      </c>
      <c r="B78" s="757" t="s">
        <v>565</v>
      </c>
      <c r="C78" s="758" t="s">
        <v>577</v>
      </c>
      <c r="D78" s="759" t="s">
        <v>578</v>
      </c>
      <c r="E78" s="758" t="s">
        <v>3215</v>
      </c>
      <c r="F78" s="759" t="s">
        <v>3216</v>
      </c>
      <c r="G78" s="758" t="s">
        <v>3273</v>
      </c>
      <c r="H78" s="758" t="s">
        <v>3274</v>
      </c>
      <c r="I78" s="761">
        <v>172.5</v>
      </c>
      <c r="J78" s="761">
        <v>2</v>
      </c>
      <c r="K78" s="762">
        <v>345</v>
      </c>
    </row>
    <row r="79" spans="1:11" ht="14.4" customHeight="1" x14ac:dyDescent="0.3">
      <c r="A79" s="756" t="s">
        <v>564</v>
      </c>
      <c r="B79" s="757" t="s">
        <v>565</v>
      </c>
      <c r="C79" s="758" t="s">
        <v>577</v>
      </c>
      <c r="D79" s="759" t="s">
        <v>578</v>
      </c>
      <c r="E79" s="758" t="s">
        <v>3215</v>
      </c>
      <c r="F79" s="759" t="s">
        <v>3216</v>
      </c>
      <c r="G79" s="758" t="s">
        <v>3275</v>
      </c>
      <c r="H79" s="758" t="s">
        <v>3276</v>
      </c>
      <c r="I79" s="761">
        <v>20.690000534057617</v>
      </c>
      <c r="J79" s="761">
        <v>300</v>
      </c>
      <c r="K79" s="762">
        <v>6207.10009765625</v>
      </c>
    </row>
    <row r="80" spans="1:11" ht="14.4" customHeight="1" x14ac:dyDescent="0.3">
      <c r="A80" s="756" t="s">
        <v>564</v>
      </c>
      <c r="B80" s="757" t="s">
        <v>565</v>
      </c>
      <c r="C80" s="758" t="s">
        <v>577</v>
      </c>
      <c r="D80" s="759" t="s">
        <v>578</v>
      </c>
      <c r="E80" s="758" t="s">
        <v>3215</v>
      </c>
      <c r="F80" s="759" t="s">
        <v>3216</v>
      </c>
      <c r="G80" s="758" t="s">
        <v>3277</v>
      </c>
      <c r="H80" s="758" t="s">
        <v>3278</v>
      </c>
      <c r="I80" s="761">
        <v>148.71000671386719</v>
      </c>
      <c r="J80" s="761">
        <v>60</v>
      </c>
      <c r="K80" s="762">
        <v>8922.599609375</v>
      </c>
    </row>
    <row r="81" spans="1:11" ht="14.4" customHeight="1" x14ac:dyDescent="0.3">
      <c r="A81" s="756" t="s">
        <v>564</v>
      </c>
      <c r="B81" s="757" t="s">
        <v>565</v>
      </c>
      <c r="C81" s="758" t="s">
        <v>577</v>
      </c>
      <c r="D81" s="759" t="s">
        <v>578</v>
      </c>
      <c r="E81" s="758" t="s">
        <v>3215</v>
      </c>
      <c r="F81" s="759" t="s">
        <v>3216</v>
      </c>
      <c r="G81" s="758" t="s">
        <v>3279</v>
      </c>
      <c r="H81" s="758" t="s">
        <v>3280</v>
      </c>
      <c r="I81" s="761">
        <v>191.17999267578125</v>
      </c>
      <c r="J81" s="761">
        <v>2</v>
      </c>
      <c r="K81" s="762">
        <v>382.3599853515625</v>
      </c>
    </row>
    <row r="82" spans="1:11" ht="14.4" customHeight="1" x14ac:dyDescent="0.3">
      <c r="A82" s="756" t="s">
        <v>564</v>
      </c>
      <c r="B82" s="757" t="s">
        <v>565</v>
      </c>
      <c r="C82" s="758" t="s">
        <v>577</v>
      </c>
      <c r="D82" s="759" t="s">
        <v>578</v>
      </c>
      <c r="E82" s="758" t="s">
        <v>3215</v>
      </c>
      <c r="F82" s="759" t="s">
        <v>3216</v>
      </c>
      <c r="G82" s="758" t="s">
        <v>3281</v>
      </c>
      <c r="H82" s="758" t="s">
        <v>3282</v>
      </c>
      <c r="I82" s="761">
        <v>1.0920000314712524</v>
      </c>
      <c r="J82" s="761">
        <v>2800</v>
      </c>
      <c r="K82" s="762">
        <v>3058</v>
      </c>
    </row>
    <row r="83" spans="1:11" ht="14.4" customHeight="1" x14ac:dyDescent="0.3">
      <c r="A83" s="756" t="s">
        <v>564</v>
      </c>
      <c r="B83" s="757" t="s">
        <v>565</v>
      </c>
      <c r="C83" s="758" t="s">
        <v>577</v>
      </c>
      <c r="D83" s="759" t="s">
        <v>578</v>
      </c>
      <c r="E83" s="758" t="s">
        <v>3215</v>
      </c>
      <c r="F83" s="759" t="s">
        <v>3216</v>
      </c>
      <c r="G83" s="758" t="s">
        <v>3283</v>
      </c>
      <c r="H83" s="758" t="s">
        <v>3284</v>
      </c>
      <c r="I83" s="761">
        <v>0.47749999165534973</v>
      </c>
      <c r="J83" s="761">
        <v>1000</v>
      </c>
      <c r="K83" s="762">
        <v>476</v>
      </c>
    </row>
    <row r="84" spans="1:11" ht="14.4" customHeight="1" x14ac:dyDescent="0.3">
      <c r="A84" s="756" t="s">
        <v>564</v>
      </c>
      <c r="B84" s="757" t="s">
        <v>565</v>
      </c>
      <c r="C84" s="758" t="s">
        <v>577</v>
      </c>
      <c r="D84" s="759" t="s">
        <v>578</v>
      </c>
      <c r="E84" s="758" t="s">
        <v>3215</v>
      </c>
      <c r="F84" s="759" t="s">
        <v>3216</v>
      </c>
      <c r="G84" s="758" t="s">
        <v>3285</v>
      </c>
      <c r="H84" s="758" t="s">
        <v>3286</v>
      </c>
      <c r="I84" s="761">
        <v>1.67249995470047</v>
      </c>
      <c r="J84" s="761">
        <v>1600</v>
      </c>
      <c r="K84" s="762">
        <v>2682</v>
      </c>
    </row>
    <row r="85" spans="1:11" ht="14.4" customHeight="1" x14ac:dyDescent="0.3">
      <c r="A85" s="756" t="s">
        <v>564</v>
      </c>
      <c r="B85" s="757" t="s">
        <v>565</v>
      </c>
      <c r="C85" s="758" t="s">
        <v>577</v>
      </c>
      <c r="D85" s="759" t="s">
        <v>578</v>
      </c>
      <c r="E85" s="758" t="s">
        <v>3215</v>
      </c>
      <c r="F85" s="759" t="s">
        <v>3216</v>
      </c>
      <c r="G85" s="758" t="s">
        <v>3287</v>
      </c>
      <c r="H85" s="758" t="s">
        <v>3288</v>
      </c>
      <c r="I85" s="761">
        <v>7.1566665967305498</v>
      </c>
      <c r="J85" s="761">
        <v>600</v>
      </c>
      <c r="K85" s="762">
        <v>4293.8401489257812</v>
      </c>
    </row>
    <row r="86" spans="1:11" ht="14.4" customHeight="1" x14ac:dyDescent="0.3">
      <c r="A86" s="756" t="s">
        <v>564</v>
      </c>
      <c r="B86" s="757" t="s">
        <v>565</v>
      </c>
      <c r="C86" s="758" t="s">
        <v>577</v>
      </c>
      <c r="D86" s="759" t="s">
        <v>578</v>
      </c>
      <c r="E86" s="758" t="s">
        <v>3215</v>
      </c>
      <c r="F86" s="759" t="s">
        <v>3216</v>
      </c>
      <c r="G86" s="758" t="s">
        <v>3289</v>
      </c>
      <c r="H86" s="758" t="s">
        <v>3290</v>
      </c>
      <c r="I86" s="761">
        <v>0.67000001668930054</v>
      </c>
      <c r="J86" s="761">
        <v>900</v>
      </c>
      <c r="K86" s="762">
        <v>603</v>
      </c>
    </row>
    <row r="87" spans="1:11" ht="14.4" customHeight="1" x14ac:dyDescent="0.3">
      <c r="A87" s="756" t="s">
        <v>564</v>
      </c>
      <c r="B87" s="757" t="s">
        <v>565</v>
      </c>
      <c r="C87" s="758" t="s">
        <v>577</v>
      </c>
      <c r="D87" s="759" t="s">
        <v>578</v>
      </c>
      <c r="E87" s="758" t="s">
        <v>3215</v>
      </c>
      <c r="F87" s="759" t="s">
        <v>3216</v>
      </c>
      <c r="G87" s="758" t="s">
        <v>3291</v>
      </c>
      <c r="H87" s="758" t="s">
        <v>3292</v>
      </c>
      <c r="I87" s="761">
        <v>14.649999618530273</v>
      </c>
      <c r="J87" s="761">
        <v>300</v>
      </c>
      <c r="K87" s="762">
        <v>4395.780029296875</v>
      </c>
    </row>
    <row r="88" spans="1:11" ht="14.4" customHeight="1" x14ac:dyDescent="0.3">
      <c r="A88" s="756" t="s">
        <v>564</v>
      </c>
      <c r="B88" s="757" t="s">
        <v>565</v>
      </c>
      <c r="C88" s="758" t="s">
        <v>577</v>
      </c>
      <c r="D88" s="759" t="s">
        <v>578</v>
      </c>
      <c r="E88" s="758" t="s">
        <v>3215</v>
      </c>
      <c r="F88" s="759" t="s">
        <v>3216</v>
      </c>
      <c r="G88" s="758" t="s">
        <v>3293</v>
      </c>
      <c r="H88" s="758" t="s">
        <v>3294</v>
      </c>
      <c r="I88" s="761">
        <v>5.1999998092651367</v>
      </c>
      <c r="J88" s="761">
        <v>1020</v>
      </c>
      <c r="K88" s="762">
        <v>5304</v>
      </c>
    </row>
    <row r="89" spans="1:11" ht="14.4" customHeight="1" x14ac:dyDescent="0.3">
      <c r="A89" s="756" t="s">
        <v>564</v>
      </c>
      <c r="B89" s="757" t="s">
        <v>565</v>
      </c>
      <c r="C89" s="758" t="s">
        <v>577</v>
      </c>
      <c r="D89" s="759" t="s">
        <v>578</v>
      </c>
      <c r="E89" s="758" t="s">
        <v>3215</v>
      </c>
      <c r="F89" s="759" t="s">
        <v>3216</v>
      </c>
      <c r="G89" s="758" t="s">
        <v>3295</v>
      </c>
      <c r="H89" s="758" t="s">
        <v>3296</v>
      </c>
      <c r="I89" s="761">
        <v>9.8000001907348633</v>
      </c>
      <c r="J89" s="761">
        <v>700</v>
      </c>
      <c r="K89" s="762">
        <v>6860.7001953125</v>
      </c>
    </row>
    <row r="90" spans="1:11" ht="14.4" customHeight="1" x14ac:dyDescent="0.3">
      <c r="A90" s="756" t="s">
        <v>564</v>
      </c>
      <c r="B90" s="757" t="s">
        <v>565</v>
      </c>
      <c r="C90" s="758" t="s">
        <v>577</v>
      </c>
      <c r="D90" s="759" t="s">
        <v>578</v>
      </c>
      <c r="E90" s="758" t="s">
        <v>3215</v>
      </c>
      <c r="F90" s="759" t="s">
        <v>3216</v>
      </c>
      <c r="G90" s="758" t="s">
        <v>3297</v>
      </c>
      <c r="H90" s="758" t="s">
        <v>3298</v>
      </c>
      <c r="I90" s="761">
        <v>8.4700002670288086</v>
      </c>
      <c r="J90" s="761">
        <v>1350</v>
      </c>
      <c r="K90" s="762">
        <v>11434.5</v>
      </c>
    </row>
    <row r="91" spans="1:11" ht="14.4" customHeight="1" x14ac:dyDescent="0.3">
      <c r="A91" s="756" t="s">
        <v>564</v>
      </c>
      <c r="B91" s="757" t="s">
        <v>565</v>
      </c>
      <c r="C91" s="758" t="s">
        <v>577</v>
      </c>
      <c r="D91" s="759" t="s">
        <v>578</v>
      </c>
      <c r="E91" s="758" t="s">
        <v>3215</v>
      </c>
      <c r="F91" s="759" t="s">
        <v>3216</v>
      </c>
      <c r="G91" s="758" t="s">
        <v>3299</v>
      </c>
      <c r="H91" s="758" t="s">
        <v>3300</v>
      </c>
      <c r="I91" s="761">
        <v>10.525000095367432</v>
      </c>
      <c r="J91" s="761">
        <v>900</v>
      </c>
      <c r="K91" s="762">
        <v>9473</v>
      </c>
    </row>
    <row r="92" spans="1:11" ht="14.4" customHeight="1" x14ac:dyDescent="0.3">
      <c r="A92" s="756" t="s">
        <v>564</v>
      </c>
      <c r="B92" s="757" t="s">
        <v>565</v>
      </c>
      <c r="C92" s="758" t="s">
        <v>577</v>
      </c>
      <c r="D92" s="759" t="s">
        <v>578</v>
      </c>
      <c r="E92" s="758" t="s">
        <v>3215</v>
      </c>
      <c r="F92" s="759" t="s">
        <v>3216</v>
      </c>
      <c r="G92" s="758" t="s">
        <v>3301</v>
      </c>
      <c r="H92" s="758" t="s">
        <v>3302</v>
      </c>
      <c r="I92" s="761">
        <v>17.909999847412109</v>
      </c>
      <c r="J92" s="761">
        <v>600</v>
      </c>
      <c r="K92" s="762">
        <v>10746</v>
      </c>
    </row>
    <row r="93" spans="1:11" ht="14.4" customHeight="1" x14ac:dyDescent="0.3">
      <c r="A93" s="756" t="s">
        <v>564</v>
      </c>
      <c r="B93" s="757" t="s">
        <v>565</v>
      </c>
      <c r="C93" s="758" t="s">
        <v>577</v>
      </c>
      <c r="D93" s="759" t="s">
        <v>578</v>
      </c>
      <c r="E93" s="758" t="s">
        <v>3215</v>
      </c>
      <c r="F93" s="759" t="s">
        <v>3216</v>
      </c>
      <c r="G93" s="758" t="s">
        <v>3303</v>
      </c>
      <c r="H93" s="758" t="s">
        <v>3304</v>
      </c>
      <c r="I93" s="761">
        <v>2.1800000667572021</v>
      </c>
      <c r="J93" s="761">
        <v>550</v>
      </c>
      <c r="K93" s="762">
        <v>1199</v>
      </c>
    </row>
    <row r="94" spans="1:11" ht="14.4" customHeight="1" x14ac:dyDescent="0.3">
      <c r="A94" s="756" t="s">
        <v>564</v>
      </c>
      <c r="B94" s="757" t="s">
        <v>565</v>
      </c>
      <c r="C94" s="758" t="s">
        <v>577</v>
      </c>
      <c r="D94" s="759" t="s">
        <v>578</v>
      </c>
      <c r="E94" s="758" t="s">
        <v>3215</v>
      </c>
      <c r="F94" s="759" t="s">
        <v>3216</v>
      </c>
      <c r="G94" s="758" t="s">
        <v>3305</v>
      </c>
      <c r="H94" s="758" t="s">
        <v>3306</v>
      </c>
      <c r="I94" s="761">
        <v>112.19999694824219</v>
      </c>
      <c r="J94" s="761">
        <v>4</v>
      </c>
      <c r="K94" s="762">
        <v>448.79998779296875</v>
      </c>
    </row>
    <row r="95" spans="1:11" ht="14.4" customHeight="1" x14ac:dyDescent="0.3">
      <c r="A95" s="756" t="s">
        <v>564</v>
      </c>
      <c r="B95" s="757" t="s">
        <v>565</v>
      </c>
      <c r="C95" s="758" t="s">
        <v>577</v>
      </c>
      <c r="D95" s="759" t="s">
        <v>578</v>
      </c>
      <c r="E95" s="758" t="s">
        <v>3215</v>
      </c>
      <c r="F95" s="759" t="s">
        <v>3216</v>
      </c>
      <c r="G95" s="758" t="s">
        <v>3307</v>
      </c>
      <c r="H95" s="758" t="s">
        <v>3308</v>
      </c>
      <c r="I95" s="761">
        <v>1.2699999809265137</v>
      </c>
      <c r="J95" s="761">
        <v>75</v>
      </c>
      <c r="K95" s="762">
        <v>95.25</v>
      </c>
    </row>
    <row r="96" spans="1:11" ht="14.4" customHeight="1" x14ac:dyDescent="0.3">
      <c r="A96" s="756" t="s">
        <v>564</v>
      </c>
      <c r="B96" s="757" t="s">
        <v>565</v>
      </c>
      <c r="C96" s="758" t="s">
        <v>577</v>
      </c>
      <c r="D96" s="759" t="s">
        <v>578</v>
      </c>
      <c r="E96" s="758" t="s">
        <v>3215</v>
      </c>
      <c r="F96" s="759" t="s">
        <v>3216</v>
      </c>
      <c r="G96" s="758" t="s">
        <v>3309</v>
      </c>
      <c r="H96" s="758" t="s">
        <v>3310</v>
      </c>
      <c r="I96" s="761">
        <v>7.380000114440918</v>
      </c>
      <c r="J96" s="761">
        <v>600</v>
      </c>
      <c r="K96" s="762">
        <v>4428.599853515625</v>
      </c>
    </row>
    <row r="97" spans="1:11" ht="14.4" customHeight="1" x14ac:dyDescent="0.3">
      <c r="A97" s="756" t="s">
        <v>564</v>
      </c>
      <c r="B97" s="757" t="s">
        <v>565</v>
      </c>
      <c r="C97" s="758" t="s">
        <v>577</v>
      </c>
      <c r="D97" s="759" t="s">
        <v>578</v>
      </c>
      <c r="E97" s="758" t="s">
        <v>3215</v>
      </c>
      <c r="F97" s="759" t="s">
        <v>3216</v>
      </c>
      <c r="G97" s="758" t="s">
        <v>3311</v>
      </c>
      <c r="H97" s="758" t="s">
        <v>3312</v>
      </c>
      <c r="I97" s="761">
        <v>3.1340001106262205</v>
      </c>
      <c r="J97" s="761">
        <v>1200</v>
      </c>
      <c r="K97" s="762">
        <v>3759</v>
      </c>
    </row>
    <row r="98" spans="1:11" ht="14.4" customHeight="1" x14ac:dyDescent="0.3">
      <c r="A98" s="756" t="s">
        <v>564</v>
      </c>
      <c r="B98" s="757" t="s">
        <v>565</v>
      </c>
      <c r="C98" s="758" t="s">
        <v>577</v>
      </c>
      <c r="D98" s="759" t="s">
        <v>578</v>
      </c>
      <c r="E98" s="758" t="s">
        <v>3215</v>
      </c>
      <c r="F98" s="759" t="s">
        <v>3216</v>
      </c>
      <c r="G98" s="758" t="s">
        <v>3313</v>
      </c>
      <c r="H98" s="758" t="s">
        <v>3314</v>
      </c>
      <c r="I98" s="761">
        <v>0.4699999988079071</v>
      </c>
      <c r="J98" s="761">
        <v>1600</v>
      </c>
      <c r="K98" s="762">
        <v>752</v>
      </c>
    </row>
    <row r="99" spans="1:11" ht="14.4" customHeight="1" x14ac:dyDescent="0.3">
      <c r="A99" s="756" t="s">
        <v>564</v>
      </c>
      <c r="B99" s="757" t="s">
        <v>565</v>
      </c>
      <c r="C99" s="758" t="s">
        <v>577</v>
      </c>
      <c r="D99" s="759" t="s">
        <v>578</v>
      </c>
      <c r="E99" s="758" t="s">
        <v>3215</v>
      </c>
      <c r="F99" s="759" t="s">
        <v>3216</v>
      </c>
      <c r="G99" s="758" t="s">
        <v>3315</v>
      </c>
      <c r="H99" s="758" t="s">
        <v>3316</v>
      </c>
      <c r="I99" s="761">
        <v>2.0899999141693115</v>
      </c>
      <c r="J99" s="761">
        <v>200</v>
      </c>
      <c r="K99" s="762">
        <v>418</v>
      </c>
    </row>
    <row r="100" spans="1:11" ht="14.4" customHeight="1" x14ac:dyDescent="0.3">
      <c r="A100" s="756" t="s">
        <v>564</v>
      </c>
      <c r="B100" s="757" t="s">
        <v>565</v>
      </c>
      <c r="C100" s="758" t="s">
        <v>577</v>
      </c>
      <c r="D100" s="759" t="s">
        <v>578</v>
      </c>
      <c r="E100" s="758" t="s">
        <v>3215</v>
      </c>
      <c r="F100" s="759" t="s">
        <v>3216</v>
      </c>
      <c r="G100" s="758" t="s">
        <v>3317</v>
      </c>
      <c r="H100" s="758" t="s">
        <v>3318</v>
      </c>
      <c r="I100" s="761">
        <v>1.9866666793823242</v>
      </c>
      <c r="J100" s="761">
        <v>850</v>
      </c>
      <c r="K100" s="762">
        <v>1690.5</v>
      </c>
    </row>
    <row r="101" spans="1:11" ht="14.4" customHeight="1" x14ac:dyDescent="0.3">
      <c r="A101" s="756" t="s">
        <v>564</v>
      </c>
      <c r="B101" s="757" t="s">
        <v>565</v>
      </c>
      <c r="C101" s="758" t="s">
        <v>577</v>
      </c>
      <c r="D101" s="759" t="s">
        <v>578</v>
      </c>
      <c r="E101" s="758" t="s">
        <v>3215</v>
      </c>
      <c r="F101" s="759" t="s">
        <v>3216</v>
      </c>
      <c r="G101" s="758" t="s">
        <v>3319</v>
      </c>
      <c r="H101" s="758" t="s">
        <v>3320</v>
      </c>
      <c r="I101" s="761">
        <v>2.0499999523162842</v>
      </c>
      <c r="J101" s="761">
        <v>600</v>
      </c>
      <c r="K101" s="762">
        <v>1230</v>
      </c>
    </row>
    <row r="102" spans="1:11" ht="14.4" customHeight="1" x14ac:dyDescent="0.3">
      <c r="A102" s="756" t="s">
        <v>564</v>
      </c>
      <c r="B102" s="757" t="s">
        <v>565</v>
      </c>
      <c r="C102" s="758" t="s">
        <v>577</v>
      </c>
      <c r="D102" s="759" t="s">
        <v>578</v>
      </c>
      <c r="E102" s="758" t="s">
        <v>3215</v>
      </c>
      <c r="F102" s="759" t="s">
        <v>3216</v>
      </c>
      <c r="G102" s="758" t="s">
        <v>3321</v>
      </c>
      <c r="H102" s="758" t="s">
        <v>3322</v>
      </c>
      <c r="I102" s="761">
        <v>3.0699999332427979</v>
      </c>
      <c r="J102" s="761">
        <v>600</v>
      </c>
      <c r="K102" s="762">
        <v>1842</v>
      </c>
    </row>
    <row r="103" spans="1:11" ht="14.4" customHeight="1" x14ac:dyDescent="0.3">
      <c r="A103" s="756" t="s">
        <v>564</v>
      </c>
      <c r="B103" s="757" t="s">
        <v>565</v>
      </c>
      <c r="C103" s="758" t="s">
        <v>577</v>
      </c>
      <c r="D103" s="759" t="s">
        <v>578</v>
      </c>
      <c r="E103" s="758" t="s">
        <v>3215</v>
      </c>
      <c r="F103" s="759" t="s">
        <v>3216</v>
      </c>
      <c r="G103" s="758" t="s">
        <v>3323</v>
      </c>
      <c r="H103" s="758" t="s">
        <v>3324</v>
      </c>
      <c r="I103" s="761">
        <v>1.9299999475479126</v>
      </c>
      <c r="J103" s="761">
        <v>400</v>
      </c>
      <c r="K103" s="762">
        <v>772</v>
      </c>
    </row>
    <row r="104" spans="1:11" ht="14.4" customHeight="1" x14ac:dyDescent="0.3">
      <c r="A104" s="756" t="s">
        <v>564</v>
      </c>
      <c r="B104" s="757" t="s">
        <v>565</v>
      </c>
      <c r="C104" s="758" t="s">
        <v>577</v>
      </c>
      <c r="D104" s="759" t="s">
        <v>578</v>
      </c>
      <c r="E104" s="758" t="s">
        <v>3215</v>
      </c>
      <c r="F104" s="759" t="s">
        <v>3216</v>
      </c>
      <c r="G104" s="758" t="s">
        <v>3325</v>
      </c>
      <c r="H104" s="758" t="s">
        <v>3326</v>
      </c>
      <c r="I104" s="761">
        <v>2.1666667461395264</v>
      </c>
      <c r="J104" s="761">
        <v>900</v>
      </c>
      <c r="K104" s="762">
        <v>1949</v>
      </c>
    </row>
    <row r="105" spans="1:11" ht="14.4" customHeight="1" x14ac:dyDescent="0.3">
      <c r="A105" s="756" t="s">
        <v>564</v>
      </c>
      <c r="B105" s="757" t="s">
        <v>565</v>
      </c>
      <c r="C105" s="758" t="s">
        <v>577</v>
      </c>
      <c r="D105" s="759" t="s">
        <v>578</v>
      </c>
      <c r="E105" s="758" t="s">
        <v>3215</v>
      </c>
      <c r="F105" s="759" t="s">
        <v>3216</v>
      </c>
      <c r="G105" s="758" t="s">
        <v>3327</v>
      </c>
      <c r="H105" s="758" t="s">
        <v>3328</v>
      </c>
      <c r="I105" s="761">
        <v>5</v>
      </c>
      <c r="J105" s="761">
        <v>300</v>
      </c>
      <c r="K105" s="762">
        <v>1500</v>
      </c>
    </row>
    <row r="106" spans="1:11" ht="14.4" customHeight="1" x14ac:dyDescent="0.3">
      <c r="A106" s="756" t="s">
        <v>564</v>
      </c>
      <c r="B106" s="757" t="s">
        <v>565</v>
      </c>
      <c r="C106" s="758" t="s">
        <v>577</v>
      </c>
      <c r="D106" s="759" t="s">
        <v>578</v>
      </c>
      <c r="E106" s="758" t="s">
        <v>3215</v>
      </c>
      <c r="F106" s="759" t="s">
        <v>3216</v>
      </c>
      <c r="G106" s="758" t="s">
        <v>3329</v>
      </c>
      <c r="H106" s="758" t="s">
        <v>3330</v>
      </c>
      <c r="I106" s="761">
        <v>2.5149999856948853</v>
      </c>
      <c r="J106" s="761">
        <v>250</v>
      </c>
      <c r="K106" s="762">
        <v>628.5</v>
      </c>
    </row>
    <row r="107" spans="1:11" ht="14.4" customHeight="1" x14ac:dyDescent="0.3">
      <c r="A107" s="756" t="s">
        <v>564</v>
      </c>
      <c r="B107" s="757" t="s">
        <v>565</v>
      </c>
      <c r="C107" s="758" t="s">
        <v>577</v>
      </c>
      <c r="D107" s="759" t="s">
        <v>578</v>
      </c>
      <c r="E107" s="758" t="s">
        <v>3215</v>
      </c>
      <c r="F107" s="759" t="s">
        <v>3216</v>
      </c>
      <c r="G107" s="758" t="s">
        <v>3331</v>
      </c>
      <c r="H107" s="758" t="s">
        <v>3332</v>
      </c>
      <c r="I107" s="761">
        <v>21.234999656677246</v>
      </c>
      <c r="J107" s="761">
        <v>100</v>
      </c>
      <c r="K107" s="762">
        <v>2123.5</v>
      </c>
    </row>
    <row r="108" spans="1:11" ht="14.4" customHeight="1" x14ac:dyDescent="0.3">
      <c r="A108" s="756" t="s">
        <v>564</v>
      </c>
      <c r="B108" s="757" t="s">
        <v>565</v>
      </c>
      <c r="C108" s="758" t="s">
        <v>577</v>
      </c>
      <c r="D108" s="759" t="s">
        <v>578</v>
      </c>
      <c r="E108" s="758" t="s">
        <v>3333</v>
      </c>
      <c r="F108" s="759" t="s">
        <v>3334</v>
      </c>
      <c r="G108" s="758" t="s">
        <v>3335</v>
      </c>
      <c r="H108" s="758" t="s">
        <v>3336</v>
      </c>
      <c r="I108" s="761">
        <v>150</v>
      </c>
      <c r="J108" s="761">
        <v>10</v>
      </c>
      <c r="K108" s="762">
        <v>1500.0400390625</v>
      </c>
    </row>
    <row r="109" spans="1:11" ht="14.4" customHeight="1" x14ac:dyDescent="0.3">
      <c r="A109" s="756" t="s">
        <v>564</v>
      </c>
      <c r="B109" s="757" t="s">
        <v>565</v>
      </c>
      <c r="C109" s="758" t="s">
        <v>577</v>
      </c>
      <c r="D109" s="759" t="s">
        <v>578</v>
      </c>
      <c r="E109" s="758" t="s">
        <v>3333</v>
      </c>
      <c r="F109" s="759" t="s">
        <v>3334</v>
      </c>
      <c r="G109" s="758" t="s">
        <v>3337</v>
      </c>
      <c r="H109" s="758" t="s">
        <v>3338</v>
      </c>
      <c r="I109" s="761">
        <v>10.210000276565552</v>
      </c>
      <c r="J109" s="761">
        <v>1200</v>
      </c>
      <c r="K109" s="762">
        <v>11980</v>
      </c>
    </row>
    <row r="110" spans="1:11" ht="14.4" customHeight="1" x14ac:dyDescent="0.3">
      <c r="A110" s="756" t="s">
        <v>564</v>
      </c>
      <c r="B110" s="757" t="s">
        <v>565</v>
      </c>
      <c r="C110" s="758" t="s">
        <v>577</v>
      </c>
      <c r="D110" s="759" t="s">
        <v>578</v>
      </c>
      <c r="E110" s="758" t="s">
        <v>3339</v>
      </c>
      <c r="F110" s="759" t="s">
        <v>3340</v>
      </c>
      <c r="G110" s="758" t="s">
        <v>3341</v>
      </c>
      <c r="H110" s="758" t="s">
        <v>3342</v>
      </c>
      <c r="I110" s="761">
        <v>0.3033333420753479</v>
      </c>
      <c r="J110" s="761">
        <v>1700</v>
      </c>
      <c r="K110" s="762">
        <v>513.6200008392334</v>
      </c>
    </row>
    <row r="111" spans="1:11" ht="14.4" customHeight="1" x14ac:dyDescent="0.3">
      <c r="A111" s="756" t="s">
        <v>564</v>
      </c>
      <c r="B111" s="757" t="s">
        <v>565</v>
      </c>
      <c r="C111" s="758" t="s">
        <v>577</v>
      </c>
      <c r="D111" s="759" t="s">
        <v>578</v>
      </c>
      <c r="E111" s="758" t="s">
        <v>3339</v>
      </c>
      <c r="F111" s="759" t="s">
        <v>3340</v>
      </c>
      <c r="G111" s="758" t="s">
        <v>3343</v>
      </c>
      <c r="H111" s="758" t="s">
        <v>3344</v>
      </c>
      <c r="I111" s="761">
        <v>0.30000001192092896</v>
      </c>
      <c r="J111" s="761">
        <v>500</v>
      </c>
      <c r="K111" s="762">
        <v>150</v>
      </c>
    </row>
    <row r="112" spans="1:11" ht="14.4" customHeight="1" x14ac:dyDescent="0.3">
      <c r="A112" s="756" t="s">
        <v>564</v>
      </c>
      <c r="B112" s="757" t="s">
        <v>565</v>
      </c>
      <c r="C112" s="758" t="s">
        <v>577</v>
      </c>
      <c r="D112" s="759" t="s">
        <v>578</v>
      </c>
      <c r="E112" s="758" t="s">
        <v>3339</v>
      </c>
      <c r="F112" s="759" t="s">
        <v>3340</v>
      </c>
      <c r="G112" s="758" t="s">
        <v>3345</v>
      </c>
      <c r="H112" s="758" t="s">
        <v>3346</v>
      </c>
      <c r="I112" s="761">
        <v>0.30000001192092896</v>
      </c>
      <c r="J112" s="761">
        <v>200</v>
      </c>
      <c r="K112" s="762">
        <v>60</v>
      </c>
    </row>
    <row r="113" spans="1:11" ht="14.4" customHeight="1" x14ac:dyDescent="0.3">
      <c r="A113" s="756" t="s">
        <v>564</v>
      </c>
      <c r="B113" s="757" t="s">
        <v>565</v>
      </c>
      <c r="C113" s="758" t="s">
        <v>577</v>
      </c>
      <c r="D113" s="759" t="s">
        <v>578</v>
      </c>
      <c r="E113" s="758" t="s">
        <v>3339</v>
      </c>
      <c r="F113" s="759" t="s">
        <v>3340</v>
      </c>
      <c r="G113" s="758" t="s">
        <v>3347</v>
      </c>
      <c r="H113" s="758" t="s">
        <v>3348</v>
      </c>
      <c r="I113" s="761">
        <v>0.50600000619888308</v>
      </c>
      <c r="J113" s="761">
        <v>2800</v>
      </c>
      <c r="K113" s="762">
        <v>1422</v>
      </c>
    </row>
    <row r="114" spans="1:11" ht="14.4" customHeight="1" x14ac:dyDescent="0.3">
      <c r="A114" s="756" t="s">
        <v>564</v>
      </c>
      <c r="B114" s="757" t="s">
        <v>565</v>
      </c>
      <c r="C114" s="758" t="s">
        <v>577</v>
      </c>
      <c r="D114" s="759" t="s">
        <v>578</v>
      </c>
      <c r="E114" s="758" t="s">
        <v>3339</v>
      </c>
      <c r="F114" s="759" t="s">
        <v>3340</v>
      </c>
      <c r="G114" s="758" t="s">
        <v>3349</v>
      </c>
      <c r="H114" s="758" t="s">
        <v>3350</v>
      </c>
      <c r="I114" s="761">
        <v>1.7999999523162842</v>
      </c>
      <c r="J114" s="761">
        <v>300</v>
      </c>
      <c r="K114" s="762">
        <v>540</v>
      </c>
    </row>
    <row r="115" spans="1:11" ht="14.4" customHeight="1" x14ac:dyDescent="0.3">
      <c r="A115" s="756" t="s">
        <v>564</v>
      </c>
      <c r="B115" s="757" t="s">
        <v>565</v>
      </c>
      <c r="C115" s="758" t="s">
        <v>577</v>
      </c>
      <c r="D115" s="759" t="s">
        <v>578</v>
      </c>
      <c r="E115" s="758" t="s">
        <v>3339</v>
      </c>
      <c r="F115" s="759" t="s">
        <v>3340</v>
      </c>
      <c r="G115" s="758" t="s">
        <v>3351</v>
      </c>
      <c r="H115" s="758" t="s">
        <v>3352</v>
      </c>
      <c r="I115" s="761">
        <v>1.809999942779541</v>
      </c>
      <c r="J115" s="761">
        <v>300</v>
      </c>
      <c r="K115" s="762">
        <v>543</v>
      </c>
    </row>
    <row r="116" spans="1:11" ht="14.4" customHeight="1" x14ac:dyDescent="0.3">
      <c r="A116" s="756" t="s">
        <v>564</v>
      </c>
      <c r="B116" s="757" t="s">
        <v>565</v>
      </c>
      <c r="C116" s="758" t="s">
        <v>577</v>
      </c>
      <c r="D116" s="759" t="s">
        <v>578</v>
      </c>
      <c r="E116" s="758" t="s">
        <v>3353</v>
      </c>
      <c r="F116" s="759" t="s">
        <v>3354</v>
      </c>
      <c r="G116" s="758" t="s">
        <v>3355</v>
      </c>
      <c r="H116" s="758" t="s">
        <v>3356</v>
      </c>
      <c r="I116" s="761">
        <v>0.68999999761581421</v>
      </c>
      <c r="J116" s="761">
        <v>9200</v>
      </c>
      <c r="K116" s="762">
        <v>6348</v>
      </c>
    </row>
    <row r="117" spans="1:11" ht="14.4" customHeight="1" x14ac:dyDescent="0.3">
      <c r="A117" s="756" t="s">
        <v>564</v>
      </c>
      <c r="B117" s="757" t="s">
        <v>565</v>
      </c>
      <c r="C117" s="758" t="s">
        <v>577</v>
      </c>
      <c r="D117" s="759" t="s">
        <v>578</v>
      </c>
      <c r="E117" s="758" t="s">
        <v>3353</v>
      </c>
      <c r="F117" s="759" t="s">
        <v>3354</v>
      </c>
      <c r="G117" s="758" t="s">
        <v>3357</v>
      </c>
      <c r="H117" s="758" t="s">
        <v>3358</v>
      </c>
      <c r="I117" s="761">
        <v>0.68999999761581421</v>
      </c>
      <c r="J117" s="761">
        <v>23200</v>
      </c>
      <c r="K117" s="762">
        <v>16008</v>
      </c>
    </row>
    <row r="118" spans="1:11" ht="14.4" customHeight="1" x14ac:dyDescent="0.3">
      <c r="A118" s="756" t="s">
        <v>564</v>
      </c>
      <c r="B118" s="757" t="s">
        <v>565</v>
      </c>
      <c r="C118" s="758" t="s">
        <v>577</v>
      </c>
      <c r="D118" s="759" t="s">
        <v>578</v>
      </c>
      <c r="E118" s="758" t="s">
        <v>3353</v>
      </c>
      <c r="F118" s="759" t="s">
        <v>3354</v>
      </c>
      <c r="G118" s="758" t="s">
        <v>3359</v>
      </c>
      <c r="H118" s="758" t="s">
        <v>3360</v>
      </c>
      <c r="I118" s="761">
        <v>0.68999999761581421</v>
      </c>
      <c r="J118" s="761">
        <v>9200</v>
      </c>
      <c r="K118" s="762">
        <v>6348</v>
      </c>
    </row>
    <row r="119" spans="1:11" ht="14.4" customHeight="1" x14ac:dyDescent="0.3">
      <c r="A119" s="756" t="s">
        <v>564</v>
      </c>
      <c r="B119" s="757" t="s">
        <v>565</v>
      </c>
      <c r="C119" s="758" t="s">
        <v>577</v>
      </c>
      <c r="D119" s="759" t="s">
        <v>578</v>
      </c>
      <c r="E119" s="758" t="s">
        <v>3353</v>
      </c>
      <c r="F119" s="759" t="s">
        <v>3354</v>
      </c>
      <c r="G119" s="758" t="s">
        <v>3361</v>
      </c>
      <c r="H119" s="758" t="s">
        <v>3362</v>
      </c>
      <c r="I119" s="761">
        <v>10.550000190734863</v>
      </c>
      <c r="J119" s="761">
        <v>40</v>
      </c>
      <c r="K119" s="762">
        <v>422.04998779296875</v>
      </c>
    </row>
    <row r="120" spans="1:11" ht="14.4" customHeight="1" x14ac:dyDescent="0.3">
      <c r="A120" s="756" t="s">
        <v>564</v>
      </c>
      <c r="B120" s="757" t="s">
        <v>565</v>
      </c>
      <c r="C120" s="758" t="s">
        <v>577</v>
      </c>
      <c r="D120" s="759" t="s">
        <v>578</v>
      </c>
      <c r="E120" s="758" t="s">
        <v>3353</v>
      </c>
      <c r="F120" s="759" t="s">
        <v>3354</v>
      </c>
      <c r="G120" s="758" t="s">
        <v>3363</v>
      </c>
      <c r="H120" s="758" t="s">
        <v>3364</v>
      </c>
      <c r="I120" s="761">
        <v>7.5</v>
      </c>
      <c r="J120" s="761">
        <v>50</v>
      </c>
      <c r="K120" s="762">
        <v>375</v>
      </c>
    </row>
    <row r="121" spans="1:11" ht="14.4" customHeight="1" x14ac:dyDescent="0.3">
      <c r="A121" s="756" t="s">
        <v>564</v>
      </c>
      <c r="B121" s="757" t="s">
        <v>565</v>
      </c>
      <c r="C121" s="758" t="s">
        <v>577</v>
      </c>
      <c r="D121" s="759" t="s">
        <v>578</v>
      </c>
      <c r="E121" s="758" t="s">
        <v>3353</v>
      </c>
      <c r="F121" s="759" t="s">
        <v>3354</v>
      </c>
      <c r="G121" s="758" t="s">
        <v>3365</v>
      </c>
      <c r="H121" s="758" t="s">
        <v>3366</v>
      </c>
      <c r="I121" s="761">
        <v>6.2399997711181641</v>
      </c>
      <c r="J121" s="761">
        <v>70</v>
      </c>
      <c r="K121" s="762">
        <v>436.79998779296875</v>
      </c>
    </row>
    <row r="122" spans="1:11" ht="14.4" customHeight="1" x14ac:dyDescent="0.3">
      <c r="A122" s="756" t="s">
        <v>564</v>
      </c>
      <c r="B122" s="757" t="s">
        <v>565</v>
      </c>
      <c r="C122" s="758" t="s">
        <v>577</v>
      </c>
      <c r="D122" s="759" t="s">
        <v>578</v>
      </c>
      <c r="E122" s="758" t="s">
        <v>3367</v>
      </c>
      <c r="F122" s="759" t="s">
        <v>3368</v>
      </c>
      <c r="G122" s="758" t="s">
        <v>3369</v>
      </c>
      <c r="H122" s="758" t="s">
        <v>3370</v>
      </c>
      <c r="I122" s="761">
        <v>2173.5849609375</v>
      </c>
      <c r="J122" s="761">
        <v>5</v>
      </c>
      <c r="K122" s="762">
        <v>10868</v>
      </c>
    </row>
    <row r="123" spans="1:11" ht="14.4" customHeight="1" x14ac:dyDescent="0.3">
      <c r="A123" s="756" t="s">
        <v>564</v>
      </c>
      <c r="B123" s="757" t="s">
        <v>565</v>
      </c>
      <c r="C123" s="758" t="s">
        <v>577</v>
      </c>
      <c r="D123" s="759" t="s">
        <v>578</v>
      </c>
      <c r="E123" s="758" t="s">
        <v>3367</v>
      </c>
      <c r="F123" s="759" t="s">
        <v>3368</v>
      </c>
      <c r="G123" s="758" t="s">
        <v>3371</v>
      </c>
      <c r="H123" s="758" t="s">
        <v>3372</v>
      </c>
      <c r="I123" s="761">
        <v>4243.5</v>
      </c>
      <c r="J123" s="761">
        <v>2</v>
      </c>
      <c r="K123" s="762">
        <v>8487</v>
      </c>
    </row>
    <row r="124" spans="1:11" ht="14.4" customHeight="1" x14ac:dyDescent="0.3">
      <c r="A124" s="756" t="s">
        <v>564</v>
      </c>
      <c r="B124" s="757" t="s">
        <v>565</v>
      </c>
      <c r="C124" s="758" t="s">
        <v>577</v>
      </c>
      <c r="D124" s="759" t="s">
        <v>578</v>
      </c>
      <c r="E124" s="758" t="s">
        <v>3367</v>
      </c>
      <c r="F124" s="759" t="s">
        <v>3368</v>
      </c>
      <c r="G124" s="758" t="s">
        <v>3373</v>
      </c>
      <c r="H124" s="758" t="s">
        <v>3374</v>
      </c>
      <c r="I124" s="761">
        <v>4368.43017578125</v>
      </c>
      <c r="J124" s="761">
        <v>5</v>
      </c>
      <c r="K124" s="762">
        <v>21842.130859375</v>
      </c>
    </row>
    <row r="125" spans="1:11" ht="14.4" customHeight="1" x14ac:dyDescent="0.3">
      <c r="A125" s="756" t="s">
        <v>564</v>
      </c>
      <c r="B125" s="757" t="s">
        <v>565</v>
      </c>
      <c r="C125" s="758" t="s">
        <v>577</v>
      </c>
      <c r="D125" s="759" t="s">
        <v>578</v>
      </c>
      <c r="E125" s="758" t="s">
        <v>3375</v>
      </c>
      <c r="F125" s="759" t="s">
        <v>3376</v>
      </c>
      <c r="G125" s="758" t="s">
        <v>3377</v>
      </c>
      <c r="H125" s="758" t="s">
        <v>3378</v>
      </c>
      <c r="I125" s="761">
        <v>87.599998474121094</v>
      </c>
      <c r="J125" s="761">
        <v>6</v>
      </c>
      <c r="K125" s="762">
        <v>525.5999755859375</v>
      </c>
    </row>
    <row r="126" spans="1:11" ht="14.4" customHeight="1" x14ac:dyDescent="0.3">
      <c r="A126" s="756" t="s">
        <v>564</v>
      </c>
      <c r="B126" s="757" t="s">
        <v>565</v>
      </c>
      <c r="C126" s="758" t="s">
        <v>577</v>
      </c>
      <c r="D126" s="759" t="s">
        <v>578</v>
      </c>
      <c r="E126" s="758" t="s">
        <v>3375</v>
      </c>
      <c r="F126" s="759" t="s">
        <v>3376</v>
      </c>
      <c r="G126" s="758" t="s">
        <v>3379</v>
      </c>
      <c r="H126" s="758" t="s">
        <v>3380</v>
      </c>
      <c r="I126" s="761">
        <v>695.75</v>
      </c>
      <c r="J126" s="761">
        <v>8</v>
      </c>
      <c r="K126" s="762">
        <v>5566</v>
      </c>
    </row>
    <row r="127" spans="1:11" ht="14.4" customHeight="1" x14ac:dyDescent="0.3">
      <c r="A127" s="756" t="s">
        <v>564</v>
      </c>
      <c r="B127" s="757" t="s">
        <v>565</v>
      </c>
      <c r="C127" s="758" t="s">
        <v>3118</v>
      </c>
      <c r="D127" s="759" t="s">
        <v>3119</v>
      </c>
      <c r="E127" s="758" t="s">
        <v>3215</v>
      </c>
      <c r="F127" s="759" t="s">
        <v>3216</v>
      </c>
      <c r="G127" s="758" t="s">
        <v>3381</v>
      </c>
      <c r="H127" s="758" t="s">
        <v>3382</v>
      </c>
      <c r="I127" s="761">
        <v>53925.737500000003</v>
      </c>
      <c r="J127" s="761">
        <v>4</v>
      </c>
      <c r="K127" s="762">
        <v>267199.59741210937</v>
      </c>
    </row>
    <row r="128" spans="1:11" ht="14.4" customHeight="1" x14ac:dyDescent="0.3">
      <c r="A128" s="756" t="s">
        <v>564</v>
      </c>
      <c r="B128" s="757" t="s">
        <v>565</v>
      </c>
      <c r="C128" s="758" t="s">
        <v>582</v>
      </c>
      <c r="D128" s="759" t="s">
        <v>583</v>
      </c>
      <c r="E128" s="758" t="s">
        <v>3135</v>
      </c>
      <c r="F128" s="759" t="s">
        <v>3136</v>
      </c>
      <c r="G128" s="758" t="s">
        <v>3383</v>
      </c>
      <c r="H128" s="758" t="s">
        <v>3384</v>
      </c>
      <c r="I128" s="761">
        <v>4.0999999046325684</v>
      </c>
      <c r="J128" s="761">
        <v>20</v>
      </c>
      <c r="K128" s="762">
        <v>82</v>
      </c>
    </row>
    <row r="129" spans="1:11" ht="14.4" customHeight="1" x14ac:dyDescent="0.3">
      <c r="A129" s="756" t="s">
        <v>564</v>
      </c>
      <c r="B129" s="757" t="s">
        <v>565</v>
      </c>
      <c r="C129" s="758" t="s">
        <v>582</v>
      </c>
      <c r="D129" s="759" t="s">
        <v>583</v>
      </c>
      <c r="E129" s="758" t="s">
        <v>3135</v>
      </c>
      <c r="F129" s="759" t="s">
        <v>3136</v>
      </c>
      <c r="G129" s="758" t="s">
        <v>3385</v>
      </c>
      <c r="H129" s="758" t="s">
        <v>3386</v>
      </c>
      <c r="I129" s="761">
        <v>6.2399997711181641</v>
      </c>
      <c r="J129" s="761">
        <v>20</v>
      </c>
      <c r="K129" s="762">
        <v>124.80000305175781</v>
      </c>
    </row>
    <row r="130" spans="1:11" ht="14.4" customHeight="1" x14ac:dyDescent="0.3">
      <c r="A130" s="756" t="s">
        <v>564</v>
      </c>
      <c r="B130" s="757" t="s">
        <v>565</v>
      </c>
      <c r="C130" s="758" t="s">
        <v>582</v>
      </c>
      <c r="D130" s="759" t="s">
        <v>583</v>
      </c>
      <c r="E130" s="758" t="s">
        <v>3135</v>
      </c>
      <c r="F130" s="759" t="s">
        <v>3136</v>
      </c>
      <c r="G130" s="758" t="s">
        <v>3387</v>
      </c>
      <c r="H130" s="758" t="s">
        <v>3388</v>
      </c>
      <c r="I130" s="761">
        <v>428.14999389648437</v>
      </c>
      <c r="J130" s="761">
        <v>1</v>
      </c>
      <c r="K130" s="762">
        <v>428.14999389648437</v>
      </c>
    </row>
    <row r="131" spans="1:11" ht="14.4" customHeight="1" x14ac:dyDescent="0.3">
      <c r="A131" s="756" t="s">
        <v>564</v>
      </c>
      <c r="B131" s="757" t="s">
        <v>565</v>
      </c>
      <c r="C131" s="758" t="s">
        <v>582</v>
      </c>
      <c r="D131" s="759" t="s">
        <v>583</v>
      </c>
      <c r="E131" s="758" t="s">
        <v>3135</v>
      </c>
      <c r="F131" s="759" t="s">
        <v>3136</v>
      </c>
      <c r="G131" s="758" t="s">
        <v>3389</v>
      </c>
      <c r="H131" s="758" t="s">
        <v>3390</v>
      </c>
      <c r="I131" s="761">
        <v>44.630001068115234</v>
      </c>
      <c r="J131" s="761">
        <v>100</v>
      </c>
      <c r="K131" s="762">
        <v>4462.66015625</v>
      </c>
    </row>
    <row r="132" spans="1:11" ht="14.4" customHeight="1" x14ac:dyDescent="0.3">
      <c r="A132" s="756" t="s">
        <v>564</v>
      </c>
      <c r="B132" s="757" t="s">
        <v>565</v>
      </c>
      <c r="C132" s="758" t="s">
        <v>582</v>
      </c>
      <c r="D132" s="759" t="s">
        <v>583</v>
      </c>
      <c r="E132" s="758" t="s">
        <v>3135</v>
      </c>
      <c r="F132" s="759" t="s">
        <v>3136</v>
      </c>
      <c r="G132" s="758" t="s">
        <v>3183</v>
      </c>
      <c r="H132" s="758" t="s">
        <v>3184</v>
      </c>
      <c r="I132" s="761">
        <v>1.5199999809265137</v>
      </c>
      <c r="J132" s="761">
        <v>25</v>
      </c>
      <c r="K132" s="762">
        <v>38</v>
      </c>
    </row>
    <row r="133" spans="1:11" ht="14.4" customHeight="1" x14ac:dyDescent="0.3">
      <c r="A133" s="756" t="s">
        <v>564</v>
      </c>
      <c r="B133" s="757" t="s">
        <v>565</v>
      </c>
      <c r="C133" s="758" t="s">
        <v>582</v>
      </c>
      <c r="D133" s="759" t="s">
        <v>583</v>
      </c>
      <c r="E133" s="758" t="s">
        <v>3135</v>
      </c>
      <c r="F133" s="759" t="s">
        <v>3136</v>
      </c>
      <c r="G133" s="758" t="s">
        <v>3391</v>
      </c>
      <c r="H133" s="758" t="s">
        <v>3392</v>
      </c>
      <c r="I133" s="761">
        <v>61.759998321533203</v>
      </c>
      <c r="J133" s="761">
        <v>10</v>
      </c>
      <c r="K133" s="762">
        <v>617.54998779296875</v>
      </c>
    </row>
    <row r="134" spans="1:11" ht="14.4" customHeight="1" x14ac:dyDescent="0.3">
      <c r="A134" s="756" t="s">
        <v>564</v>
      </c>
      <c r="B134" s="757" t="s">
        <v>565</v>
      </c>
      <c r="C134" s="758" t="s">
        <v>582</v>
      </c>
      <c r="D134" s="759" t="s">
        <v>583</v>
      </c>
      <c r="E134" s="758" t="s">
        <v>3135</v>
      </c>
      <c r="F134" s="759" t="s">
        <v>3136</v>
      </c>
      <c r="G134" s="758" t="s">
        <v>3207</v>
      </c>
      <c r="H134" s="758" t="s">
        <v>3208</v>
      </c>
      <c r="I134" s="761">
        <v>0.67000001668930054</v>
      </c>
      <c r="J134" s="761">
        <v>200</v>
      </c>
      <c r="K134" s="762">
        <v>134</v>
      </c>
    </row>
    <row r="135" spans="1:11" ht="14.4" customHeight="1" x14ac:dyDescent="0.3">
      <c r="A135" s="756" t="s">
        <v>564</v>
      </c>
      <c r="B135" s="757" t="s">
        <v>565</v>
      </c>
      <c r="C135" s="758" t="s">
        <v>582</v>
      </c>
      <c r="D135" s="759" t="s">
        <v>583</v>
      </c>
      <c r="E135" s="758" t="s">
        <v>3135</v>
      </c>
      <c r="F135" s="759" t="s">
        <v>3136</v>
      </c>
      <c r="G135" s="758" t="s">
        <v>3211</v>
      </c>
      <c r="H135" s="758" t="s">
        <v>3212</v>
      </c>
      <c r="I135" s="761">
        <v>27.879999160766602</v>
      </c>
      <c r="J135" s="761">
        <v>3</v>
      </c>
      <c r="K135" s="762">
        <v>83.639997482299805</v>
      </c>
    </row>
    <row r="136" spans="1:11" ht="14.4" customHeight="1" x14ac:dyDescent="0.3">
      <c r="A136" s="756" t="s">
        <v>564</v>
      </c>
      <c r="B136" s="757" t="s">
        <v>565</v>
      </c>
      <c r="C136" s="758" t="s">
        <v>582</v>
      </c>
      <c r="D136" s="759" t="s">
        <v>583</v>
      </c>
      <c r="E136" s="758" t="s">
        <v>3135</v>
      </c>
      <c r="F136" s="759" t="s">
        <v>3136</v>
      </c>
      <c r="G136" s="758" t="s">
        <v>3213</v>
      </c>
      <c r="H136" s="758" t="s">
        <v>3214</v>
      </c>
      <c r="I136" s="761">
        <v>28.729999542236328</v>
      </c>
      <c r="J136" s="761">
        <v>20</v>
      </c>
      <c r="K136" s="762">
        <v>574.5999755859375</v>
      </c>
    </row>
    <row r="137" spans="1:11" ht="14.4" customHeight="1" x14ac:dyDescent="0.3">
      <c r="A137" s="756" t="s">
        <v>564</v>
      </c>
      <c r="B137" s="757" t="s">
        <v>565</v>
      </c>
      <c r="C137" s="758" t="s">
        <v>582</v>
      </c>
      <c r="D137" s="759" t="s">
        <v>583</v>
      </c>
      <c r="E137" s="758" t="s">
        <v>3215</v>
      </c>
      <c r="F137" s="759" t="s">
        <v>3216</v>
      </c>
      <c r="G137" s="758" t="s">
        <v>3393</v>
      </c>
      <c r="H137" s="758" t="s">
        <v>3394</v>
      </c>
      <c r="I137" s="761">
        <v>2.7899999618530273</v>
      </c>
      <c r="J137" s="761">
        <v>30</v>
      </c>
      <c r="K137" s="762">
        <v>83.699996948242187</v>
      </c>
    </row>
    <row r="138" spans="1:11" ht="14.4" customHeight="1" x14ac:dyDescent="0.3">
      <c r="A138" s="756" t="s">
        <v>564</v>
      </c>
      <c r="B138" s="757" t="s">
        <v>565</v>
      </c>
      <c r="C138" s="758" t="s">
        <v>582</v>
      </c>
      <c r="D138" s="759" t="s">
        <v>583</v>
      </c>
      <c r="E138" s="758" t="s">
        <v>3215</v>
      </c>
      <c r="F138" s="759" t="s">
        <v>3216</v>
      </c>
      <c r="G138" s="758" t="s">
        <v>3263</v>
      </c>
      <c r="H138" s="758" t="s">
        <v>3264</v>
      </c>
      <c r="I138" s="761">
        <v>2.8549998998641968</v>
      </c>
      <c r="J138" s="761">
        <v>50</v>
      </c>
      <c r="K138" s="762">
        <v>142.75</v>
      </c>
    </row>
    <row r="139" spans="1:11" ht="14.4" customHeight="1" x14ac:dyDescent="0.3">
      <c r="A139" s="756" t="s">
        <v>564</v>
      </c>
      <c r="B139" s="757" t="s">
        <v>565</v>
      </c>
      <c r="C139" s="758" t="s">
        <v>582</v>
      </c>
      <c r="D139" s="759" t="s">
        <v>583</v>
      </c>
      <c r="E139" s="758" t="s">
        <v>3215</v>
      </c>
      <c r="F139" s="759" t="s">
        <v>3216</v>
      </c>
      <c r="G139" s="758" t="s">
        <v>3265</v>
      </c>
      <c r="H139" s="758" t="s">
        <v>3266</v>
      </c>
      <c r="I139" s="761">
        <v>9.1999998092651367</v>
      </c>
      <c r="J139" s="761">
        <v>200</v>
      </c>
      <c r="K139" s="762">
        <v>1840</v>
      </c>
    </row>
    <row r="140" spans="1:11" ht="14.4" customHeight="1" x14ac:dyDescent="0.3">
      <c r="A140" s="756" t="s">
        <v>564</v>
      </c>
      <c r="B140" s="757" t="s">
        <v>565</v>
      </c>
      <c r="C140" s="758" t="s">
        <v>582</v>
      </c>
      <c r="D140" s="759" t="s">
        <v>583</v>
      </c>
      <c r="E140" s="758" t="s">
        <v>3215</v>
      </c>
      <c r="F140" s="759" t="s">
        <v>3216</v>
      </c>
      <c r="G140" s="758" t="s">
        <v>3273</v>
      </c>
      <c r="H140" s="758" t="s">
        <v>3274</v>
      </c>
      <c r="I140" s="761">
        <v>172.5</v>
      </c>
      <c r="J140" s="761">
        <v>1</v>
      </c>
      <c r="K140" s="762">
        <v>172.5</v>
      </c>
    </row>
    <row r="141" spans="1:11" ht="14.4" customHeight="1" x14ac:dyDescent="0.3">
      <c r="A141" s="756" t="s">
        <v>564</v>
      </c>
      <c r="B141" s="757" t="s">
        <v>565</v>
      </c>
      <c r="C141" s="758" t="s">
        <v>582</v>
      </c>
      <c r="D141" s="759" t="s">
        <v>583</v>
      </c>
      <c r="E141" s="758" t="s">
        <v>3215</v>
      </c>
      <c r="F141" s="759" t="s">
        <v>3216</v>
      </c>
      <c r="G141" s="758" t="s">
        <v>3283</v>
      </c>
      <c r="H141" s="758" t="s">
        <v>3284</v>
      </c>
      <c r="I141" s="761">
        <v>0.47999998927116394</v>
      </c>
      <c r="J141" s="761">
        <v>100</v>
      </c>
      <c r="K141" s="762">
        <v>48</v>
      </c>
    </row>
    <row r="142" spans="1:11" ht="14.4" customHeight="1" x14ac:dyDescent="0.3">
      <c r="A142" s="756" t="s">
        <v>564</v>
      </c>
      <c r="B142" s="757" t="s">
        <v>565</v>
      </c>
      <c r="C142" s="758" t="s">
        <v>582</v>
      </c>
      <c r="D142" s="759" t="s">
        <v>583</v>
      </c>
      <c r="E142" s="758" t="s">
        <v>3215</v>
      </c>
      <c r="F142" s="759" t="s">
        <v>3216</v>
      </c>
      <c r="G142" s="758" t="s">
        <v>3289</v>
      </c>
      <c r="H142" s="758" t="s">
        <v>3290</v>
      </c>
      <c r="I142" s="761">
        <v>0.67000001668930054</v>
      </c>
      <c r="J142" s="761">
        <v>100</v>
      </c>
      <c r="K142" s="762">
        <v>67</v>
      </c>
    </row>
    <row r="143" spans="1:11" ht="14.4" customHeight="1" x14ac:dyDescent="0.3">
      <c r="A143" s="756" t="s">
        <v>564</v>
      </c>
      <c r="B143" s="757" t="s">
        <v>565</v>
      </c>
      <c r="C143" s="758" t="s">
        <v>582</v>
      </c>
      <c r="D143" s="759" t="s">
        <v>583</v>
      </c>
      <c r="E143" s="758" t="s">
        <v>3215</v>
      </c>
      <c r="F143" s="759" t="s">
        <v>3216</v>
      </c>
      <c r="G143" s="758" t="s">
        <v>3317</v>
      </c>
      <c r="H143" s="758" t="s">
        <v>3318</v>
      </c>
      <c r="I143" s="761">
        <v>1.987500011920929</v>
      </c>
      <c r="J143" s="761">
        <v>350</v>
      </c>
      <c r="K143" s="762">
        <v>695.5</v>
      </c>
    </row>
    <row r="144" spans="1:11" ht="14.4" customHeight="1" x14ac:dyDescent="0.3">
      <c r="A144" s="756" t="s">
        <v>564</v>
      </c>
      <c r="B144" s="757" t="s">
        <v>565</v>
      </c>
      <c r="C144" s="758" t="s">
        <v>582</v>
      </c>
      <c r="D144" s="759" t="s">
        <v>583</v>
      </c>
      <c r="E144" s="758" t="s">
        <v>3215</v>
      </c>
      <c r="F144" s="759" t="s">
        <v>3216</v>
      </c>
      <c r="G144" s="758" t="s">
        <v>3319</v>
      </c>
      <c r="H144" s="758" t="s">
        <v>3320</v>
      </c>
      <c r="I144" s="761">
        <v>2.0449999570846558</v>
      </c>
      <c r="J144" s="761">
        <v>250</v>
      </c>
      <c r="K144" s="762">
        <v>511</v>
      </c>
    </row>
    <row r="145" spans="1:11" ht="14.4" customHeight="1" x14ac:dyDescent="0.3">
      <c r="A145" s="756" t="s">
        <v>564</v>
      </c>
      <c r="B145" s="757" t="s">
        <v>565</v>
      </c>
      <c r="C145" s="758" t="s">
        <v>582</v>
      </c>
      <c r="D145" s="759" t="s">
        <v>583</v>
      </c>
      <c r="E145" s="758" t="s">
        <v>3215</v>
      </c>
      <c r="F145" s="759" t="s">
        <v>3216</v>
      </c>
      <c r="G145" s="758" t="s">
        <v>3323</v>
      </c>
      <c r="H145" s="758" t="s">
        <v>3324</v>
      </c>
      <c r="I145" s="761">
        <v>1.9199999570846558</v>
      </c>
      <c r="J145" s="761">
        <v>100</v>
      </c>
      <c r="K145" s="762">
        <v>192</v>
      </c>
    </row>
    <row r="146" spans="1:11" ht="14.4" customHeight="1" x14ac:dyDescent="0.3">
      <c r="A146" s="756" t="s">
        <v>564</v>
      </c>
      <c r="B146" s="757" t="s">
        <v>565</v>
      </c>
      <c r="C146" s="758" t="s">
        <v>582</v>
      </c>
      <c r="D146" s="759" t="s">
        <v>583</v>
      </c>
      <c r="E146" s="758" t="s">
        <v>3215</v>
      </c>
      <c r="F146" s="759" t="s">
        <v>3216</v>
      </c>
      <c r="G146" s="758" t="s">
        <v>3395</v>
      </c>
      <c r="H146" s="758" t="s">
        <v>3396</v>
      </c>
      <c r="I146" s="761">
        <v>3.0999999046325684</v>
      </c>
      <c r="J146" s="761">
        <v>200</v>
      </c>
      <c r="K146" s="762">
        <v>620</v>
      </c>
    </row>
    <row r="147" spans="1:11" ht="14.4" customHeight="1" x14ac:dyDescent="0.3">
      <c r="A147" s="756" t="s">
        <v>564</v>
      </c>
      <c r="B147" s="757" t="s">
        <v>565</v>
      </c>
      <c r="C147" s="758" t="s">
        <v>582</v>
      </c>
      <c r="D147" s="759" t="s">
        <v>583</v>
      </c>
      <c r="E147" s="758" t="s">
        <v>3215</v>
      </c>
      <c r="F147" s="759" t="s">
        <v>3216</v>
      </c>
      <c r="G147" s="758" t="s">
        <v>3325</v>
      </c>
      <c r="H147" s="758" t="s">
        <v>3326</v>
      </c>
      <c r="I147" s="761">
        <v>2.1675000786781311</v>
      </c>
      <c r="J147" s="761">
        <v>350</v>
      </c>
      <c r="K147" s="762">
        <v>758.5</v>
      </c>
    </row>
    <row r="148" spans="1:11" ht="14.4" customHeight="1" x14ac:dyDescent="0.3">
      <c r="A148" s="756" t="s">
        <v>564</v>
      </c>
      <c r="B148" s="757" t="s">
        <v>565</v>
      </c>
      <c r="C148" s="758" t="s">
        <v>582</v>
      </c>
      <c r="D148" s="759" t="s">
        <v>583</v>
      </c>
      <c r="E148" s="758" t="s">
        <v>3353</v>
      </c>
      <c r="F148" s="759" t="s">
        <v>3354</v>
      </c>
      <c r="G148" s="758" t="s">
        <v>3355</v>
      </c>
      <c r="H148" s="758" t="s">
        <v>3356</v>
      </c>
      <c r="I148" s="761">
        <v>0.68999999761581421</v>
      </c>
      <c r="J148" s="761">
        <v>600</v>
      </c>
      <c r="K148" s="762">
        <v>414</v>
      </c>
    </row>
    <row r="149" spans="1:11" ht="14.4" customHeight="1" x14ac:dyDescent="0.3">
      <c r="A149" s="756" t="s">
        <v>564</v>
      </c>
      <c r="B149" s="757" t="s">
        <v>565</v>
      </c>
      <c r="C149" s="758" t="s">
        <v>582</v>
      </c>
      <c r="D149" s="759" t="s">
        <v>583</v>
      </c>
      <c r="E149" s="758" t="s">
        <v>3353</v>
      </c>
      <c r="F149" s="759" t="s">
        <v>3354</v>
      </c>
      <c r="G149" s="758" t="s">
        <v>3359</v>
      </c>
      <c r="H149" s="758" t="s">
        <v>3360</v>
      </c>
      <c r="I149" s="761">
        <v>0.68999999761581421</v>
      </c>
      <c r="J149" s="761">
        <v>400</v>
      </c>
      <c r="K149" s="762">
        <v>276</v>
      </c>
    </row>
    <row r="150" spans="1:11" ht="14.4" customHeight="1" x14ac:dyDescent="0.3">
      <c r="A150" s="756" t="s">
        <v>564</v>
      </c>
      <c r="B150" s="757" t="s">
        <v>565</v>
      </c>
      <c r="C150" s="758" t="s">
        <v>585</v>
      </c>
      <c r="D150" s="759" t="s">
        <v>586</v>
      </c>
      <c r="E150" s="758" t="s">
        <v>3121</v>
      </c>
      <c r="F150" s="759" t="s">
        <v>3122</v>
      </c>
      <c r="G150" s="758" t="s">
        <v>3397</v>
      </c>
      <c r="H150" s="758" t="s">
        <v>3398</v>
      </c>
      <c r="I150" s="761">
        <v>5445</v>
      </c>
      <c r="J150" s="761">
        <v>2</v>
      </c>
      <c r="K150" s="762">
        <v>10890</v>
      </c>
    </row>
    <row r="151" spans="1:11" ht="14.4" customHeight="1" x14ac:dyDescent="0.3">
      <c r="A151" s="756" t="s">
        <v>564</v>
      </c>
      <c r="B151" s="757" t="s">
        <v>565</v>
      </c>
      <c r="C151" s="758" t="s">
        <v>585</v>
      </c>
      <c r="D151" s="759" t="s">
        <v>586</v>
      </c>
      <c r="E151" s="758" t="s">
        <v>3121</v>
      </c>
      <c r="F151" s="759" t="s">
        <v>3122</v>
      </c>
      <c r="G151" s="758" t="s">
        <v>3399</v>
      </c>
      <c r="H151" s="758" t="s">
        <v>3400</v>
      </c>
      <c r="I151" s="761">
        <v>5445</v>
      </c>
      <c r="J151" s="761">
        <v>2</v>
      </c>
      <c r="K151" s="762">
        <v>10890</v>
      </c>
    </row>
    <row r="152" spans="1:11" ht="14.4" customHeight="1" x14ac:dyDescent="0.3">
      <c r="A152" s="756" t="s">
        <v>564</v>
      </c>
      <c r="B152" s="757" t="s">
        <v>565</v>
      </c>
      <c r="C152" s="758" t="s">
        <v>585</v>
      </c>
      <c r="D152" s="759" t="s">
        <v>586</v>
      </c>
      <c r="E152" s="758" t="s">
        <v>3121</v>
      </c>
      <c r="F152" s="759" t="s">
        <v>3122</v>
      </c>
      <c r="G152" s="758" t="s">
        <v>3401</v>
      </c>
      <c r="H152" s="758" t="s">
        <v>3402</v>
      </c>
      <c r="I152" s="761">
        <v>5445</v>
      </c>
      <c r="J152" s="761">
        <v>2</v>
      </c>
      <c r="K152" s="762">
        <v>10890</v>
      </c>
    </row>
    <row r="153" spans="1:11" ht="14.4" customHeight="1" x14ac:dyDescent="0.3">
      <c r="A153" s="756" t="s">
        <v>564</v>
      </c>
      <c r="B153" s="757" t="s">
        <v>565</v>
      </c>
      <c r="C153" s="758" t="s">
        <v>585</v>
      </c>
      <c r="D153" s="759" t="s">
        <v>586</v>
      </c>
      <c r="E153" s="758" t="s">
        <v>3121</v>
      </c>
      <c r="F153" s="759" t="s">
        <v>3122</v>
      </c>
      <c r="G153" s="758" t="s">
        <v>3403</v>
      </c>
      <c r="H153" s="758" t="s">
        <v>3404</v>
      </c>
      <c r="I153" s="761">
        <v>5445</v>
      </c>
      <c r="J153" s="761">
        <v>1</v>
      </c>
      <c r="K153" s="762">
        <v>5445</v>
      </c>
    </row>
    <row r="154" spans="1:11" ht="14.4" customHeight="1" x14ac:dyDescent="0.3">
      <c r="A154" s="756" t="s">
        <v>564</v>
      </c>
      <c r="B154" s="757" t="s">
        <v>565</v>
      </c>
      <c r="C154" s="758" t="s">
        <v>585</v>
      </c>
      <c r="D154" s="759" t="s">
        <v>586</v>
      </c>
      <c r="E154" s="758" t="s">
        <v>3121</v>
      </c>
      <c r="F154" s="759" t="s">
        <v>3122</v>
      </c>
      <c r="G154" s="758" t="s">
        <v>3123</v>
      </c>
      <c r="H154" s="758" t="s">
        <v>3124</v>
      </c>
      <c r="I154" s="761">
        <v>147.17999267578125</v>
      </c>
      <c r="J154" s="761">
        <v>34</v>
      </c>
      <c r="K154" s="762">
        <v>5004.1600341796875</v>
      </c>
    </row>
    <row r="155" spans="1:11" ht="14.4" customHeight="1" x14ac:dyDescent="0.3">
      <c r="A155" s="756" t="s">
        <v>564</v>
      </c>
      <c r="B155" s="757" t="s">
        <v>565</v>
      </c>
      <c r="C155" s="758" t="s">
        <v>585</v>
      </c>
      <c r="D155" s="759" t="s">
        <v>586</v>
      </c>
      <c r="E155" s="758" t="s">
        <v>3121</v>
      </c>
      <c r="F155" s="759" t="s">
        <v>3122</v>
      </c>
      <c r="G155" s="758" t="s">
        <v>3125</v>
      </c>
      <c r="H155" s="758" t="s">
        <v>3126</v>
      </c>
      <c r="I155" s="761">
        <v>139.44000244140625</v>
      </c>
      <c r="J155" s="761">
        <v>6</v>
      </c>
      <c r="K155" s="762">
        <v>836.6300048828125</v>
      </c>
    </row>
    <row r="156" spans="1:11" ht="14.4" customHeight="1" x14ac:dyDescent="0.3">
      <c r="A156" s="756" t="s">
        <v>564</v>
      </c>
      <c r="B156" s="757" t="s">
        <v>565</v>
      </c>
      <c r="C156" s="758" t="s">
        <v>585</v>
      </c>
      <c r="D156" s="759" t="s">
        <v>586</v>
      </c>
      <c r="E156" s="758" t="s">
        <v>3121</v>
      </c>
      <c r="F156" s="759" t="s">
        <v>3122</v>
      </c>
      <c r="G156" s="758" t="s">
        <v>3127</v>
      </c>
      <c r="H156" s="758" t="s">
        <v>3128</v>
      </c>
      <c r="I156" s="761">
        <v>147.17999267578125</v>
      </c>
      <c r="J156" s="761">
        <v>34</v>
      </c>
      <c r="K156" s="762">
        <v>5004.1600341796875</v>
      </c>
    </row>
    <row r="157" spans="1:11" ht="14.4" customHeight="1" x14ac:dyDescent="0.3">
      <c r="A157" s="756" t="s">
        <v>564</v>
      </c>
      <c r="B157" s="757" t="s">
        <v>565</v>
      </c>
      <c r="C157" s="758" t="s">
        <v>585</v>
      </c>
      <c r="D157" s="759" t="s">
        <v>586</v>
      </c>
      <c r="E157" s="758" t="s">
        <v>3121</v>
      </c>
      <c r="F157" s="759" t="s">
        <v>3122</v>
      </c>
      <c r="G157" s="758" t="s">
        <v>3129</v>
      </c>
      <c r="H157" s="758" t="s">
        <v>3130</v>
      </c>
      <c r="I157" s="761">
        <v>139.44000244140625</v>
      </c>
      <c r="J157" s="761">
        <v>6</v>
      </c>
      <c r="K157" s="762">
        <v>836.6300048828125</v>
      </c>
    </row>
    <row r="158" spans="1:11" ht="14.4" customHeight="1" x14ac:dyDescent="0.3">
      <c r="A158" s="756" t="s">
        <v>564</v>
      </c>
      <c r="B158" s="757" t="s">
        <v>565</v>
      </c>
      <c r="C158" s="758" t="s">
        <v>585</v>
      </c>
      <c r="D158" s="759" t="s">
        <v>586</v>
      </c>
      <c r="E158" s="758" t="s">
        <v>3121</v>
      </c>
      <c r="F158" s="759" t="s">
        <v>3122</v>
      </c>
      <c r="G158" s="758" t="s">
        <v>3405</v>
      </c>
      <c r="H158" s="758" t="s">
        <v>3406</v>
      </c>
      <c r="I158" s="761">
        <v>2210.719970703125</v>
      </c>
      <c r="J158" s="761">
        <v>1</v>
      </c>
      <c r="K158" s="762">
        <v>2210.719970703125</v>
      </c>
    </row>
    <row r="159" spans="1:11" ht="14.4" customHeight="1" x14ac:dyDescent="0.3">
      <c r="A159" s="756" t="s">
        <v>564</v>
      </c>
      <c r="B159" s="757" t="s">
        <v>565</v>
      </c>
      <c r="C159" s="758" t="s">
        <v>585</v>
      </c>
      <c r="D159" s="759" t="s">
        <v>586</v>
      </c>
      <c r="E159" s="758" t="s">
        <v>3121</v>
      </c>
      <c r="F159" s="759" t="s">
        <v>3122</v>
      </c>
      <c r="G159" s="758" t="s">
        <v>3131</v>
      </c>
      <c r="H159" s="758" t="s">
        <v>3132</v>
      </c>
      <c r="I159" s="761">
        <v>152.46000671386719</v>
      </c>
      <c r="J159" s="761">
        <v>19</v>
      </c>
      <c r="K159" s="762">
        <v>2896.7400970458984</v>
      </c>
    </row>
    <row r="160" spans="1:11" ht="14.4" customHeight="1" x14ac:dyDescent="0.3">
      <c r="A160" s="756" t="s">
        <v>564</v>
      </c>
      <c r="B160" s="757" t="s">
        <v>565</v>
      </c>
      <c r="C160" s="758" t="s">
        <v>585</v>
      </c>
      <c r="D160" s="759" t="s">
        <v>586</v>
      </c>
      <c r="E160" s="758" t="s">
        <v>3121</v>
      </c>
      <c r="F160" s="759" t="s">
        <v>3122</v>
      </c>
      <c r="G160" s="758" t="s">
        <v>3407</v>
      </c>
      <c r="H160" s="758" t="s">
        <v>3408</v>
      </c>
      <c r="I160" s="761">
        <v>9228.1796875</v>
      </c>
      <c r="J160" s="761">
        <v>0.5</v>
      </c>
      <c r="K160" s="762">
        <v>4614.08984375</v>
      </c>
    </row>
    <row r="161" spans="1:11" ht="14.4" customHeight="1" x14ac:dyDescent="0.3">
      <c r="A161" s="756" t="s">
        <v>564</v>
      </c>
      <c r="B161" s="757" t="s">
        <v>565</v>
      </c>
      <c r="C161" s="758" t="s">
        <v>585</v>
      </c>
      <c r="D161" s="759" t="s">
        <v>586</v>
      </c>
      <c r="E161" s="758" t="s">
        <v>3121</v>
      </c>
      <c r="F161" s="759" t="s">
        <v>3122</v>
      </c>
      <c r="G161" s="758" t="s">
        <v>3133</v>
      </c>
      <c r="H161" s="758" t="s">
        <v>3134</v>
      </c>
      <c r="I161" s="761">
        <v>11.657999801635743</v>
      </c>
      <c r="J161" s="761">
        <v>100</v>
      </c>
      <c r="K161" s="762">
        <v>1165.6699981689453</v>
      </c>
    </row>
    <row r="162" spans="1:11" ht="14.4" customHeight="1" x14ac:dyDescent="0.3">
      <c r="A162" s="756" t="s">
        <v>564</v>
      </c>
      <c r="B162" s="757" t="s">
        <v>565</v>
      </c>
      <c r="C162" s="758" t="s">
        <v>585</v>
      </c>
      <c r="D162" s="759" t="s">
        <v>586</v>
      </c>
      <c r="E162" s="758" t="s">
        <v>3121</v>
      </c>
      <c r="F162" s="759" t="s">
        <v>3122</v>
      </c>
      <c r="G162" s="758" t="s">
        <v>3409</v>
      </c>
      <c r="H162" s="758" t="s">
        <v>3410</v>
      </c>
      <c r="I162" s="761">
        <v>2277.85009765625</v>
      </c>
      <c r="J162" s="761">
        <v>3</v>
      </c>
      <c r="K162" s="762">
        <v>6833.55029296875</v>
      </c>
    </row>
    <row r="163" spans="1:11" ht="14.4" customHeight="1" x14ac:dyDescent="0.3">
      <c r="A163" s="756" t="s">
        <v>564</v>
      </c>
      <c r="B163" s="757" t="s">
        <v>565</v>
      </c>
      <c r="C163" s="758" t="s">
        <v>585</v>
      </c>
      <c r="D163" s="759" t="s">
        <v>586</v>
      </c>
      <c r="E163" s="758" t="s">
        <v>3121</v>
      </c>
      <c r="F163" s="759" t="s">
        <v>3122</v>
      </c>
      <c r="G163" s="758" t="s">
        <v>3411</v>
      </c>
      <c r="H163" s="758" t="s">
        <v>3412</v>
      </c>
      <c r="I163" s="761">
        <v>2277.85009765625</v>
      </c>
      <c r="J163" s="761">
        <v>1</v>
      </c>
      <c r="K163" s="762">
        <v>2277.85009765625</v>
      </c>
    </row>
    <row r="164" spans="1:11" ht="14.4" customHeight="1" x14ac:dyDescent="0.3">
      <c r="A164" s="756" t="s">
        <v>564</v>
      </c>
      <c r="B164" s="757" t="s">
        <v>565</v>
      </c>
      <c r="C164" s="758" t="s">
        <v>585</v>
      </c>
      <c r="D164" s="759" t="s">
        <v>586</v>
      </c>
      <c r="E164" s="758" t="s">
        <v>3121</v>
      </c>
      <c r="F164" s="759" t="s">
        <v>3122</v>
      </c>
      <c r="G164" s="758" t="s">
        <v>3413</v>
      </c>
      <c r="H164" s="758" t="s">
        <v>3414</v>
      </c>
      <c r="I164" s="761">
        <v>3035.31005859375</v>
      </c>
      <c r="J164" s="761">
        <v>4</v>
      </c>
      <c r="K164" s="762">
        <v>12141.240234375</v>
      </c>
    </row>
    <row r="165" spans="1:11" ht="14.4" customHeight="1" x14ac:dyDescent="0.3">
      <c r="A165" s="756" t="s">
        <v>564</v>
      </c>
      <c r="B165" s="757" t="s">
        <v>565</v>
      </c>
      <c r="C165" s="758" t="s">
        <v>585</v>
      </c>
      <c r="D165" s="759" t="s">
        <v>586</v>
      </c>
      <c r="E165" s="758" t="s">
        <v>3121</v>
      </c>
      <c r="F165" s="759" t="s">
        <v>3122</v>
      </c>
      <c r="G165" s="758" t="s">
        <v>3415</v>
      </c>
      <c r="H165" s="758" t="s">
        <v>3416</v>
      </c>
      <c r="I165" s="761">
        <v>9228.1761718750004</v>
      </c>
      <c r="J165" s="761">
        <v>1.5</v>
      </c>
      <c r="K165" s="762">
        <v>13842.26025390625</v>
      </c>
    </row>
    <row r="166" spans="1:11" ht="14.4" customHeight="1" x14ac:dyDescent="0.3">
      <c r="A166" s="756" t="s">
        <v>564</v>
      </c>
      <c r="B166" s="757" t="s">
        <v>565</v>
      </c>
      <c r="C166" s="758" t="s">
        <v>585</v>
      </c>
      <c r="D166" s="759" t="s">
        <v>586</v>
      </c>
      <c r="E166" s="758" t="s">
        <v>3121</v>
      </c>
      <c r="F166" s="759" t="s">
        <v>3122</v>
      </c>
      <c r="G166" s="758" t="s">
        <v>3417</v>
      </c>
      <c r="H166" s="758" t="s">
        <v>3418</v>
      </c>
      <c r="I166" s="761">
        <v>22994.580078125</v>
      </c>
      <c r="J166" s="761">
        <v>0.5</v>
      </c>
      <c r="K166" s="762">
        <v>11497.2900390625</v>
      </c>
    </row>
    <row r="167" spans="1:11" ht="14.4" customHeight="1" x14ac:dyDescent="0.3">
      <c r="A167" s="756" t="s">
        <v>564</v>
      </c>
      <c r="B167" s="757" t="s">
        <v>565</v>
      </c>
      <c r="C167" s="758" t="s">
        <v>585</v>
      </c>
      <c r="D167" s="759" t="s">
        <v>586</v>
      </c>
      <c r="E167" s="758" t="s">
        <v>3121</v>
      </c>
      <c r="F167" s="759" t="s">
        <v>3122</v>
      </c>
      <c r="G167" s="758" t="s">
        <v>3419</v>
      </c>
      <c r="H167" s="758" t="s">
        <v>3420</v>
      </c>
      <c r="I167" s="761">
        <v>22994.599609375</v>
      </c>
      <c r="J167" s="761">
        <v>0.5</v>
      </c>
      <c r="K167" s="762">
        <v>11497.2998046875</v>
      </c>
    </row>
    <row r="168" spans="1:11" ht="14.4" customHeight="1" x14ac:dyDescent="0.3">
      <c r="A168" s="756" t="s">
        <v>564</v>
      </c>
      <c r="B168" s="757" t="s">
        <v>565</v>
      </c>
      <c r="C168" s="758" t="s">
        <v>585</v>
      </c>
      <c r="D168" s="759" t="s">
        <v>586</v>
      </c>
      <c r="E168" s="758" t="s">
        <v>3121</v>
      </c>
      <c r="F168" s="759" t="s">
        <v>3122</v>
      </c>
      <c r="G168" s="758" t="s">
        <v>3421</v>
      </c>
      <c r="H168" s="758" t="s">
        <v>3422</v>
      </c>
      <c r="I168" s="761">
        <v>22994.599609375</v>
      </c>
      <c r="J168" s="761">
        <v>0.5</v>
      </c>
      <c r="K168" s="762">
        <v>11497.2998046875</v>
      </c>
    </row>
    <row r="169" spans="1:11" ht="14.4" customHeight="1" x14ac:dyDescent="0.3">
      <c r="A169" s="756" t="s">
        <v>564</v>
      </c>
      <c r="B169" s="757" t="s">
        <v>565</v>
      </c>
      <c r="C169" s="758" t="s">
        <v>585</v>
      </c>
      <c r="D169" s="759" t="s">
        <v>586</v>
      </c>
      <c r="E169" s="758" t="s">
        <v>3121</v>
      </c>
      <c r="F169" s="759" t="s">
        <v>3122</v>
      </c>
      <c r="G169" s="758" t="s">
        <v>3423</v>
      </c>
      <c r="H169" s="758" t="s">
        <v>3424</v>
      </c>
      <c r="I169" s="761">
        <v>22994.599609375</v>
      </c>
      <c r="J169" s="761">
        <v>0.25</v>
      </c>
      <c r="K169" s="762">
        <v>5748.64990234375</v>
      </c>
    </row>
    <row r="170" spans="1:11" ht="14.4" customHeight="1" x14ac:dyDescent="0.3">
      <c r="A170" s="756" t="s">
        <v>564</v>
      </c>
      <c r="B170" s="757" t="s">
        <v>565</v>
      </c>
      <c r="C170" s="758" t="s">
        <v>585</v>
      </c>
      <c r="D170" s="759" t="s">
        <v>586</v>
      </c>
      <c r="E170" s="758" t="s">
        <v>3121</v>
      </c>
      <c r="F170" s="759" t="s">
        <v>3122</v>
      </c>
      <c r="G170" s="758" t="s">
        <v>3425</v>
      </c>
      <c r="H170" s="758" t="s">
        <v>3426</v>
      </c>
      <c r="I170" s="761">
        <v>16187.7197265625</v>
      </c>
      <c r="J170" s="761">
        <v>0.25</v>
      </c>
      <c r="K170" s="762">
        <v>4046.929931640625</v>
      </c>
    </row>
    <row r="171" spans="1:11" ht="14.4" customHeight="1" x14ac:dyDescent="0.3">
      <c r="A171" s="756" t="s">
        <v>564</v>
      </c>
      <c r="B171" s="757" t="s">
        <v>565</v>
      </c>
      <c r="C171" s="758" t="s">
        <v>585</v>
      </c>
      <c r="D171" s="759" t="s">
        <v>586</v>
      </c>
      <c r="E171" s="758" t="s">
        <v>3121</v>
      </c>
      <c r="F171" s="759" t="s">
        <v>3122</v>
      </c>
      <c r="G171" s="758" t="s">
        <v>3427</v>
      </c>
      <c r="H171" s="758" t="s">
        <v>3428</v>
      </c>
      <c r="I171" s="761">
        <v>3709.659912109375</v>
      </c>
      <c r="J171" s="761">
        <v>0.75</v>
      </c>
      <c r="K171" s="762">
        <v>2782.2449951171875</v>
      </c>
    </row>
    <row r="172" spans="1:11" ht="14.4" customHeight="1" x14ac:dyDescent="0.3">
      <c r="A172" s="756" t="s">
        <v>564</v>
      </c>
      <c r="B172" s="757" t="s">
        <v>565</v>
      </c>
      <c r="C172" s="758" t="s">
        <v>585</v>
      </c>
      <c r="D172" s="759" t="s">
        <v>586</v>
      </c>
      <c r="E172" s="758" t="s">
        <v>3121</v>
      </c>
      <c r="F172" s="759" t="s">
        <v>3122</v>
      </c>
      <c r="G172" s="758" t="s">
        <v>3429</v>
      </c>
      <c r="H172" s="758" t="s">
        <v>3430</v>
      </c>
      <c r="I172" s="761">
        <v>3130.75</v>
      </c>
      <c r="J172" s="761">
        <v>1</v>
      </c>
      <c r="K172" s="762">
        <v>3130.75</v>
      </c>
    </row>
    <row r="173" spans="1:11" ht="14.4" customHeight="1" x14ac:dyDescent="0.3">
      <c r="A173" s="756" t="s">
        <v>564</v>
      </c>
      <c r="B173" s="757" t="s">
        <v>565</v>
      </c>
      <c r="C173" s="758" t="s">
        <v>585</v>
      </c>
      <c r="D173" s="759" t="s">
        <v>586</v>
      </c>
      <c r="E173" s="758" t="s">
        <v>3121</v>
      </c>
      <c r="F173" s="759" t="s">
        <v>3122</v>
      </c>
      <c r="G173" s="758" t="s">
        <v>3431</v>
      </c>
      <c r="H173" s="758" t="s">
        <v>3432</v>
      </c>
      <c r="I173" s="761">
        <v>213.35000610351562</v>
      </c>
      <c r="J173" s="761">
        <v>20</v>
      </c>
      <c r="K173" s="762">
        <v>4266.93994140625</v>
      </c>
    </row>
    <row r="174" spans="1:11" ht="14.4" customHeight="1" x14ac:dyDescent="0.3">
      <c r="A174" s="756" t="s">
        <v>564</v>
      </c>
      <c r="B174" s="757" t="s">
        <v>565</v>
      </c>
      <c r="C174" s="758" t="s">
        <v>585</v>
      </c>
      <c r="D174" s="759" t="s">
        <v>586</v>
      </c>
      <c r="E174" s="758" t="s">
        <v>3121</v>
      </c>
      <c r="F174" s="759" t="s">
        <v>3122</v>
      </c>
      <c r="G174" s="758" t="s">
        <v>3433</v>
      </c>
      <c r="H174" s="758" t="s">
        <v>3434</v>
      </c>
      <c r="I174" s="761">
        <v>2722.5</v>
      </c>
      <c r="J174" s="761">
        <v>22</v>
      </c>
      <c r="K174" s="762">
        <v>59895</v>
      </c>
    </row>
    <row r="175" spans="1:11" ht="14.4" customHeight="1" x14ac:dyDescent="0.3">
      <c r="A175" s="756" t="s">
        <v>564</v>
      </c>
      <c r="B175" s="757" t="s">
        <v>565</v>
      </c>
      <c r="C175" s="758" t="s">
        <v>585</v>
      </c>
      <c r="D175" s="759" t="s">
        <v>586</v>
      </c>
      <c r="E175" s="758" t="s">
        <v>3121</v>
      </c>
      <c r="F175" s="759" t="s">
        <v>3122</v>
      </c>
      <c r="G175" s="758" t="s">
        <v>3435</v>
      </c>
      <c r="H175" s="758" t="s">
        <v>3436</v>
      </c>
      <c r="I175" s="761">
        <v>105.80000305175781</v>
      </c>
      <c r="J175" s="761">
        <v>2</v>
      </c>
      <c r="K175" s="762">
        <v>211.60000610351562</v>
      </c>
    </row>
    <row r="176" spans="1:11" ht="14.4" customHeight="1" x14ac:dyDescent="0.3">
      <c r="A176" s="756" t="s">
        <v>564</v>
      </c>
      <c r="B176" s="757" t="s">
        <v>565</v>
      </c>
      <c r="C176" s="758" t="s">
        <v>585</v>
      </c>
      <c r="D176" s="759" t="s">
        <v>586</v>
      </c>
      <c r="E176" s="758" t="s">
        <v>3121</v>
      </c>
      <c r="F176" s="759" t="s">
        <v>3122</v>
      </c>
      <c r="G176" s="758" t="s">
        <v>3437</v>
      </c>
      <c r="H176" s="758" t="s">
        <v>3438</v>
      </c>
      <c r="I176" s="761">
        <v>121</v>
      </c>
      <c r="J176" s="761">
        <v>4</v>
      </c>
      <c r="K176" s="762">
        <v>484</v>
      </c>
    </row>
    <row r="177" spans="1:11" ht="14.4" customHeight="1" x14ac:dyDescent="0.3">
      <c r="A177" s="756" t="s">
        <v>564</v>
      </c>
      <c r="B177" s="757" t="s">
        <v>565</v>
      </c>
      <c r="C177" s="758" t="s">
        <v>585</v>
      </c>
      <c r="D177" s="759" t="s">
        <v>586</v>
      </c>
      <c r="E177" s="758" t="s">
        <v>3121</v>
      </c>
      <c r="F177" s="759" t="s">
        <v>3122</v>
      </c>
      <c r="G177" s="758" t="s">
        <v>3439</v>
      </c>
      <c r="H177" s="758" t="s">
        <v>3440</v>
      </c>
      <c r="I177" s="761">
        <v>3947</v>
      </c>
      <c r="J177" s="761">
        <v>1</v>
      </c>
      <c r="K177" s="762">
        <v>3947</v>
      </c>
    </row>
    <row r="178" spans="1:11" ht="14.4" customHeight="1" x14ac:dyDescent="0.3">
      <c r="A178" s="756" t="s">
        <v>564</v>
      </c>
      <c r="B178" s="757" t="s">
        <v>565</v>
      </c>
      <c r="C178" s="758" t="s">
        <v>585</v>
      </c>
      <c r="D178" s="759" t="s">
        <v>586</v>
      </c>
      <c r="E178" s="758" t="s">
        <v>3121</v>
      </c>
      <c r="F178" s="759" t="s">
        <v>3122</v>
      </c>
      <c r="G178" s="758" t="s">
        <v>3441</v>
      </c>
      <c r="H178" s="758" t="s">
        <v>3442</v>
      </c>
      <c r="I178" s="761">
        <v>2624.5400390625</v>
      </c>
      <c r="J178" s="761">
        <v>1</v>
      </c>
      <c r="K178" s="762">
        <v>2624.5400390625</v>
      </c>
    </row>
    <row r="179" spans="1:11" ht="14.4" customHeight="1" x14ac:dyDescent="0.3">
      <c r="A179" s="756" t="s">
        <v>564</v>
      </c>
      <c r="B179" s="757" t="s">
        <v>565</v>
      </c>
      <c r="C179" s="758" t="s">
        <v>585</v>
      </c>
      <c r="D179" s="759" t="s">
        <v>586</v>
      </c>
      <c r="E179" s="758" t="s">
        <v>3121</v>
      </c>
      <c r="F179" s="759" t="s">
        <v>3122</v>
      </c>
      <c r="G179" s="758" t="s">
        <v>3443</v>
      </c>
      <c r="H179" s="758" t="s">
        <v>3444</v>
      </c>
      <c r="I179" s="761">
        <v>4954</v>
      </c>
      <c r="J179" s="761">
        <v>1</v>
      </c>
      <c r="K179" s="762">
        <v>4954</v>
      </c>
    </row>
    <row r="180" spans="1:11" ht="14.4" customHeight="1" x14ac:dyDescent="0.3">
      <c r="A180" s="756" t="s">
        <v>564</v>
      </c>
      <c r="B180" s="757" t="s">
        <v>565</v>
      </c>
      <c r="C180" s="758" t="s">
        <v>585</v>
      </c>
      <c r="D180" s="759" t="s">
        <v>586</v>
      </c>
      <c r="E180" s="758" t="s">
        <v>3135</v>
      </c>
      <c r="F180" s="759" t="s">
        <v>3136</v>
      </c>
      <c r="G180" s="758" t="s">
        <v>3137</v>
      </c>
      <c r="H180" s="758" t="s">
        <v>3138</v>
      </c>
      <c r="I180" s="761">
        <v>1103.9100341796875</v>
      </c>
      <c r="J180" s="761">
        <v>10</v>
      </c>
      <c r="K180" s="762">
        <v>11039.080078125</v>
      </c>
    </row>
    <row r="181" spans="1:11" ht="14.4" customHeight="1" x14ac:dyDescent="0.3">
      <c r="A181" s="756" t="s">
        <v>564</v>
      </c>
      <c r="B181" s="757" t="s">
        <v>565</v>
      </c>
      <c r="C181" s="758" t="s">
        <v>585</v>
      </c>
      <c r="D181" s="759" t="s">
        <v>586</v>
      </c>
      <c r="E181" s="758" t="s">
        <v>3135</v>
      </c>
      <c r="F181" s="759" t="s">
        <v>3136</v>
      </c>
      <c r="G181" s="758" t="s">
        <v>3141</v>
      </c>
      <c r="H181" s="758" t="s">
        <v>3142</v>
      </c>
      <c r="I181" s="761">
        <v>2277.219970703125</v>
      </c>
      <c r="J181" s="761">
        <v>1</v>
      </c>
      <c r="K181" s="762">
        <v>2277.219970703125</v>
      </c>
    </row>
    <row r="182" spans="1:11" ht="14.4" customHeight="1" x14ac:dyDescent="0.3">
      <c r="A182" s="756" t="s">
        <v>564</v>
      </c>
      <c r="B182" s="757" t="s">
        <v>565</v>
      </c>
      <c r="C182" s="758" t="s">
        <v>585</v>
      </c>
      <c r="D182" s="759" t="s">
        <v>586</v>
      </c>
      <c r="E182" s="758" t="s">
        <v>3135</v>
      </c>
      <c r="F182" s="759" t="s">
        <v>3136</v>
      </c>
      <c r="G182" s="758" t="s">
        <v>3385</v>
      </c>
      <c r="H182" s="758" t="s">
        <v>3386</v>
      </c>
      <c r="I182" s="761">
        <v>6.25</v>
      </c>
      <c r="J182" s="761">
        <v>100</v>
      </c>
      <c r="K182" s="762">
        <v>625</v>
      </c>
    </row>
    <row r="183" spans="1:11" ht="14.4" customHeight="1" x14ac:dyDescent="0.3">
      <c r="A183" s="756" t="s">
        <v>564</v>
      </c>
      <c r="B183" s="757" t="s">
        <v>565</v>
      </c>
      <c r="C183" s="758" t="s">
        <v>585</v>
      </c>
      <c r="D183" s="759" t="s">
        <v>586</v>
      </c>
      <c r="E183" s="758" t="s">
        <v>3135</v>
      </c>
      <c r="F183" s="759" t="s">
        <v>3136</v>
      </c>
      <c r="G183" s="758" t="s">
        <v>3445</v>
      </c>
      <c r="H183" s="758" t="s">
        <v>3446</v>
      </c>
      <c r="I183" s="761">
        <v>13.039999961853027</v>
      </c>
      <c r="J183" s="761">
        <v>30</v>
      </c>
      <c r="K183" s="762">
        <v>391.20001220703125</v>
      </c>
    </row>
    <row r="184" spans="1:11" ht="14.4" customHeight="1" x14ac:dyDescent="0.3">
      <c r="A184" s="756" t="s">
        <v>564</v>
      </c>
      <c r="B184" s="757" t="s">
        <v>565</v>
      </c>
      <c r="C184" s="758" t="s">
        <v>585</v>
      </c>
      <c r="D184" s="759" t="s">
        <v>586</v>
      </c>
      <c r="E184" s="758" t="s">
        <v>3135</v>
      </c>
      <c r="F184" s="759" t="s">
        <v>3136</v>
      </c>
      <c r="G184" s="758" t="s">
        <v>3447</v>
      </c>
      <c r="H184" s="758" t="s">
        <v>3448</v>
      </c>
      <c r="I184" s="761">
        <v>0.43000000715255737</v>
      </c>
      <c r="J184" s="761">
        <v>2000</v>
      </c>
      <c r="K184" s="762">
        <v>860</v>
      </c>
    </row>
    <row r="185" spans="1:11" ht="14.4" customHeight="1" x14ac:dyDescent="0.3">
      <c r="A185" s="756" t="s">
        <v>564</v>
      </c>
      <c r="B185" s="757" t="s">
        <v>565</v>
      </c>
      <c r="C185" s="758" t="s">
        <v>585</v>
      </c>
      <c r="D185" s="759" t="s">
        <v>586</v>
      </c>
      <c r="E185" s="758" t="s">
        <v>3135</v>
      </c>
      <c r="F185" s="759" t="s">
        <v>3136</v>
      </c>
      <c r="G185" s="758" t="s">
        <v>3449</v>
      </c>
      <c r="H185" s="758" t="s">
        <v>3450</v>
      </c>
      <c r="I185" s="761">
        <v>0.62599999904632564</v>
      </c>
      <c r="J185" s="761">
        <v>4000</v>
      </c>
      <c r="K185" s="762">
        <v>2505</v>
      </c>
    </row>
    <row r="186" spans="1:11" ht="14.4" customHeight="1" x14ac:dyDescent="0.3">
      <c r="A186" s="756" t="s">
        <v>564</v>
      </c>
      <c r="B186" s="757" t="s">
        <v>565</v>
      </c>
      <c r="C186" s="758" t="s">
        <v>585</v>
      </c>
      <c r="D186" s="759" t="s">
        <v>586</v>
      </c>
      <c r="E186" s="758" t="s">
        <v>3135</v>
      </c>
      <c r="F186" s="759" t="s">
        <v>3136</v>
      </c>
      <c r="G186" s="758" t="s">
        <v>3145</v>
      </c>
      <c r="H186" s="758" t="s">
        <v>3146</v>
      </c>
      <c r="I186" s="761">
        <v>1.2899999618530273</v>
      </c>
      <c r="J186" s="761">
        <v>3500</v>
      </c>
      <c r="K186" s="762">
        <v>4515</v>
      </c>
    </row>
    <row r="187" spans="1:11" ht="14.4" customHeight="1" x14ac:dyDescent="0.3">
      <c r="A187" s="756" t="s">
        <v>564</v>
      </c>
      <c r="B187" s="757" t="s">
        <v>565</v>
      </c>
      <c r="C187" s="758" t="s">
        <v>585</v>
      </c>
      <c r="D187" s="759" t="s">
        <v>586</v>
      </c>
      <c r="E187" s="758" t="s">
        <v>3135</v>
      </c>
      <c r="F187" s="759" t="s">
        <v>3136</v>
      </c>
      <c r="G187" s="758" t="s">
        <v>3451</v>
      </c>
      <c r="H187" s="758" t="s">
        <v>3452</v>
      </c>
      <c r="I187" s="761">
        <v>0.15000000596046448</v>
      </c>
      <c r="J187" s="761">
        <v>500</v>
      </c>
      <c r="K187" s="762">
        <v>75</v>
      </c>
    </row>
    <row r="188" spans="1:11" ht="14.4" customHeight="1" x14ac:dyDescent="0.3">
      <c r="A188" s="756" t="s">
        <v>564</v>
      </c>
      <c r="B188" s="757" t="s">
        <v>565</v>
      </c>
      <c r="C188" s="758" t="s">
        <v>585</v>
      </c>
      <c r="D188" s="759" t="s">
        <v>586</v>
      </c>
      <c r="E188" s="758" t="s">
        <v>3135</v>
      </c>
      <c r="F188" s="759" t="s">
        <v>3136</v>
      </c>
      <c r="G188" s="758" t="s">
        <v>3147</v>
      </c>
      <c r="H188" s="758" t="s">
        <v>3148</v>
      </c>
      <c r="I188" s="761">
        <v>0.47499999403953552</v>
      </c>
      <c r="J188" s="761">
        <v>600</v>
      </c>
      <c r="K188" s="762">
        <v>284</v>
      </c>
    </row>
    <row r="189" spans="1:11" ht="14.4" customHeight="1" x14ac:dyDescent="0.3">
      <c r="A189" s="756" t="s">
        <v>564</v>
      </c>
      <c r="B189" s="757" t="s">
        <v>565</v>
      </c>
      <c r="C189" s="758" t="s">
        <v>585</v>
      </c>
      <c r="D189" s="759" t="s">
        <v>586</v>
      </c>
      <c r="E189" s="758" t="s">
        <v>3135</v>
      </c>
      <c r="F189" s="759" t="s">
        <v>3136</v>
      </c>
      <c r="G189" s="758" t="s">
        <v>3453</v>
      </c>
      <c r="H189" s="758" t="s">
        <v>3454</v>
      </c>
      <c r="I189" s="761">
        <v>0.2800000011920929</v>
      </c>
      <c r="J189" s="761">
        <v>1800</v>
      </c>
      <c r="K189" s="762">
        <v>504</v>
      </c>
    </row>
    <row r="190" spans="1:11" ht="14.4" customHeight="1" x14ac:dyDescent="0.3">
      <c r="A190" s="756" t="s">
        <v>564</v>
      </c>
      <c r="B190" s="757" t="s">
        <v>565</v>
      </c>
      <c r="C190" s="758" t="s">
        <v>585</v>
      </c>
      <c r="D190" s="759" t="s">
        <v>586</v>
      </c>
      <c r="E190" s="758" t="s">
        <v>3135</v>
      </c>
      <c r="F190" s="759" t="s">
        <v>3136</v>
      </c>
      <c r="G190" s="758" t="s">
        <v>3149</v>
      </c>
      <c r="H190" s="758" t="s">
        <v>3150</v>
      </c>
      <c r="I190" s="761">
        <v>1.1699999570846558</v>
      </c>
      <c r="J190" s="761">
        <v>1000</v>
      </c>
      <c r="K190" s="762">
        <v>1170</v>
      </c>
    </row>
    <row r="191" spans="1:11" ht="14.4" customHeight="1" x14ac:dyDescent="0.3">
      <c r="A191" s="756" t="s">
        <v>564</v>
      </c>
      <c r="B191" s="757" t="s">
        <v>565</v>
      </c>
      <c r="C191" s="758" t="s">
        <v>585</v>
      </c>
      <c r="D191" s="759" t="s">
        <v>586</v>
      </c>
      <c r="E191" s="758" t="s">
        <v>3135</v>
      </c>
      <c r="F191" s="759" t="s">
        <v>3136</v>
      </c>
      <c r="G191" s="758" t="s">
        <v>3455</v>
      </c>
      <c r="H191" s="758" t="s">
        <v>3456</v>
      </c>
      <c r="I191" s="761">
        <v>0.43999999761581421</v>
      </c>
      <c r="J191" s="761">
        <v>4300</v>
      </c>
      <c r="K191" s="762">
        <v>1892</v>
      </c>
    </row>
    <row r="192" spans="1:11" ht="14.4" customHeight="1" x14ac:dyDescent="0.3">
      <c r="A192" s="756" t="s">
        <v>564</v>
      </c>
      <c r="B192" s="757" t="s">
        <v>565</v>
      </c>
      <c r="C192" s="758" t="s">
        <v>585</v>
      </c>
      <c r="D192" s="759" t="s">
        <v>586</v>
      </c>
      <c r="E192" s="758" t="s">
        <v>3135</v>
      </c>
      <c r="F192" s="759" t="s">
        <v>3136</v>
      </c>
      <c r="G192" s="758" t="s">
        <v>3457</v>
      </c>
      <c r="H192" s="758" t="s">
        <v>3458</v>
      </c>
      <c r="I192" s="761">
        <v>182.17599792480468</v>
      </c>
      <c r="J192" s="761">
        <v>7</v>
      </c>
      <c r="K192" s="762">
        <v>1282.8399810791016</v>
      </c>
    </row>
    <row r="193" spans="1:11" ht="14.4" customHeight="1" x14ac:dyDescent="0.3">
      <c r="A193" s="756" t="s">
        <v>564</v>
      </c>
      <c r="B193" s="757" t="s">
        <v>565</v>
      </c>
      <c r="C193" s="758" t="s">
        <v>585</v>
      </c>
      <c r="D193" s="759" t="s">
        <v>586</v>
      </c>
      <c r="E193" s="758" t="s">
        <v>3135</v>
      </c>
      <c r="F193" s="759" t="s">
        <v>3136</v>
      </c>
      <c r="G193" s="758" t="s">
        <v>3389</v>
      </c>
      <c r="H193" s="758" t="s">
        <v>3390</v>
      </c>
      <c r="I193" s="761">
        <v>44.630001068115234</v>
      </c>
      <c r="J193" s="761">
        <v>10</v>
      </c>
      <c r="K193" s="762">
        <v>446.26998901367187</v>
      </c>
    </row>
    <row r="194" spans="1:11" ht="14.4" customHeight="1" x14ac:dyDescent="0.3">
      <c r="A194" s="756" t="s">
        <v>564</v>
      </c>
      <c r="B194" s="757" t="s">
        <v>565</v>
      </c>
      <c r="C194" s="758" t="s">
        <v>585</v>
      </c>
      <c r="D194" s="759" t="s">
        <v>586</v>
      </c>
      <c r="E194" s="758" t="s">
        <v>3135</v>
      </c>
      <c r="F194" s="759" t="s">
        <v>3136</v>
      </c>
      <c r="G194" s="758" t="s">
        <v>3459</v>
      </c>
      <c r="H194" s="758" t="s">
        <v>3460</v>
      </c>
      <c r="I194" s="761">
        <v>2.7200000286102295</v>
      </c>
      <c r="J194" s="761">
        <v>70</v>
      </c>
      <c r="K194" s="762">
        <v>190.72999572753906</v>
      </c>
    </row>
    <row r="195" spans="1:11" ht="14.4" customHeight="1" x14ac:dyDescent="0.3">
      <c r="A195" s="756" t="s">
        <v>564</v>
      </c>
      <c r="B195" s="757" t="s">
        <v>565</v>
      </c>
      <c r="C195" s="758" t="s">
        <v>585</v>
      </c>
      <c r="D195" s="759" t="s">
        <v>586</v>
      </c>
      <c r="E195" s="758" t="s">
        <v>3135</v>
      </c>
      <c r="F195" s="759" t="s">
        <v>3136</v>
      </c>
      <c r="G195" s="758" t="s">
        <v>3151</v>
      </c>
      <c r="H195" s="758" t="s">
        <v>3152</v>
      </c>
      <c r="I195" s="761">
        <v>790.8800048828125</v>
      </c>
      <c r="J195" s="761">
        <v>2</v>
      </c>
      <c r="K195" s="762">
        <v>1581.760009765625</v>
      </c>
    </row>
    <row r="196" spans="1:11" ht="14.4" customHeight="1" x14ac:dyDescent="0.3">
      <c r="A196" s="756" t="s">
        <v>564</v>
      </c>
      <c r="B196" s="757" t="s">
        <v>565</v>
      </c>
      <c r="C196" s="758" t="s">
        <v>585</v>
      </c>
      <c r="D196" s="759" t="s">
        <v>586</v>
      </c>
      <c r="E196" s="758" t="s">
        <v>3135</v>
      </c>
      <c r="F196" s="759" t="s">
        <v>3136</v>
      </c>
      <c r="G196" s="758" t="s">
        <v>3461</v>
      </c>
      <c r="H196" s="758" t="s">
        <v>3462</v>
      </c>
      <c r="I196" s="761">
        <v>139.46000671386719</v>
      </c>
      <c r="J196" s="761">
        <v>15</v>
      </c>
      <c r="K196" s="762">
        <v>2091.89990234375</v>
      </c>
    </row>
    <row r="197" spans="1:11" ht="14.4" customHeight="1" x14ac:dyDescent="0.3">
      <c r="A197" s="756" t="s">
        <v>564</v>
      </c>
      <c r="B197" s="757" t="s">
        <v>565</v>
      </c>
      <c r="C197" s="758" t="s">
        <v>585</v>
      </c>
      <c r="D197" s="759" t="s">
        <v>586</v>
      </c>
      <c r="E197" s="758" t="s">
        <v>3135</v>
      </c>
      <c r="F197" s="759" t="s">
        <v>3136</v>
      </c>
      <c r="G197" s="758" t="s">
        <v>3463</v>
      </c>
      <c r="H197" s="758" t="s">
        <v>3464</v>
      </c>
      <c r="I197" s="761">
        <v>125.75</v>
      </c>
      <c r="J197" s="761">
        <v>10</v>
      </c>
      <c r="K197" s="762">
        <v>1257.449951171875</v>
      </c>
    </row>
    <row r="198" spans="1:11" ht="14.4" customHeight="1" x14ac:dyDescent="0.3">
      <c r="A198" s="756" t="s">
        <v>564</v>
      </c>
      <c r="B198" s="757" t="s">
        <v>565</v>
      </c>
      <c r="C198" s="758" t="s">
        <v>585</v>
      </c>
      <c r="D198" s="759" t="s">
        <v>586</v>
      </c>
      <c r="E198" s="758" t="s">
        <v>3135</v>
      </c>
      <c r="F198" s="759" t="s">
        <v>3136</v>
      </c>
      <c r="G198" s="758" t="s">
        <v>3155</v>
      </c>
      <c r="H198" s="758" t="s">
        <v>3156</v>
      </c>
      <c r="I198" s="761">
        <v>22.149999618530273</v>
      </c>
      <c r="J198" s="761">
        <v>75</v>
      </c>
      <c r="K198" s="762">
        <v>1661.25</v>
      </c>
    </row>
    <row r="199" spans="1:11" ht="14.4" customHeight="1" x14ac:dyDescent="0.3">
      <c r="A199" s="756" t="s">
        <v>564</v>
      </c>
      <c r="B199" s="757" t="s">
        <v>565</v>
      </c>
      <c r="C199" s="758" t="s">
        <v>585</v>
      </c>
      <c r="D199" s="759" t="s">
        <v>586</v>
      </c>
      <c r="E199" s="758" t="s">
        <v>3135</v>
      </c>
      <c r="F199" s="759" t="s">
        <v>3136</v>
      </c>
      <c r="G199" s="758" t="s">
        <v>3157</v>
      </c>
      <c r="H199" s="758" t="s">
        <v>3158</v>
      </c>
      <c r="I199" s="761">
        <v>30.180000305175781</v>
      </c>
      <c r="J199" s="761">
        <v>50</v>
      </c>
      <c r="K199" s="762">
        <v>1509</v>
      </c>
    </row>
    <row r="200" spans="1:11" ht="14.4" customHeight="1" x14ac:dyDescent="0.3">
      <c r="A200" s="756" t="s">
        <v>564</v>
      </c>
      <c r="B200" s="757" t="s">
        <v>565</v>
      </c>
      <c r="C200" s="758" t="s">
        <v>585</v>
      </c>
      <c r="D200" s="759" t="s">
        <v>586</v>
      </c>
      <c r="E200" s="758" t="s">
        <v>3135</v>
      </c>
      <c r="F200" s="759" t="s">
        <v>3136</v>
      </c>
      <c r="G200" s="758" t="s">
        <v>3465</v>
      </c>
      <c r="H200" s="758" t="s">
        <v>3466</v>
      </c>
      <c r="I200" s="761">
        <v>2.869999885559082</v>
      </c>
      <c r="J200" s="761">
        <v>50</v>
      </c>
      <c r="K200" s="762">
        <v>143.5</v>
      </c>
    </row>
    <row r="201" spans="1:11" ht="14.4" customHeight="1" x14ac:dyDescent="0.3">
      <c r="A201" s="756" t="s">
        <v>564</v>
      </c>
      <c r="B201" s="757" t="s">
        <v>565</v>
      </c>
      <c r="C201" s="758" t="s">
        <v>585</v>
      </c>
      <c r="D201" s="759" t="s">
        <v>586</v>
      </c>
      <c r="E201" s="758" t="s">
        <v>3135</v>
      </c>
      <c r="F201" s="759" t="s">
        <v>3136</v>
      </c>
      <c r="G201" s="758" t="s">
        <v>3467</v>
      </c>
      <c r="H201" s="758" t="s">
        <v>3468</v>
      </c>
      <c r="I201" s="761">
        <v>5.2800002098083496</v>
      </c>
      <c r="J201" s="761">
        <v>10</v>
      </c>
      <c r="K201" s="762">
        <v>52.799999237060547</v>
      </c>
    </row>
    <row r="202" spans="1:11" ht="14.4" customHeight="1" x14ac:dyDescent="0.3">
      <c r="A202" s="756" t="s">
        <v>564</v>
      </c>
      <c r="B202" s="757" t="s">
        <v>565</v>
      </c>
      <c r="C202" s="758" t="s">
        <v>585</v>
      </c>
      <c r="D202" s="759" t="s">
        <v>586</v>
      </c>
      <c r="E202" s="758" t="s">
        <v>3135</v>
      </c>
      <c r="F202" s="759" t="s">
        <v>3136</v>
      </c>
      <c r="G202" s="758" t="s">
        <v>3469</v>
      </c>
      <c r="H202" s="758" t="s">
        <v>3470</v>
      </c>
      <c r="I202" s="761">
        <v>129.25999450683594</v>
      </c>
      <c r="J202" s="761">
        <v>20</v>
      </c>
      <c r="K202" s="762">
        <v>2585.199951171875</v>
      </c>
    </row>
    <row r="203" spans="1:11" ht="14.4" customHeight="1" x14ac:dyDescent="0.3">
      <c r="A203" s="756" t="s">
        <v>564</v>
      </c>
      <c r="B203" s="757" t="s">
        <v>565</v>
      </c>
      <c r="C203" s="758" t="s">
        <v>585</v>
      </c>
      <c r="D203" s="759" t="s">
        <v>586</v>
      </c>
      <c r="E203" s="758" t="s">
        <v>3135</v>
      </c>
      <c r="F203" s="759" t="s">
        <v>3136</v>
      </c>
      <c r="G203" s="758" t="s">
        <v>3169</v>
      </c>
      <c r="H203" s="758" t="s">
        <v>3170</v>
      </c>
      <c r="I203" s="761">
        <v>283.01499938964844</v>
      </c>
      <c r="J203" s="761">
        <v>15</v>
      </c>
      <c r="K203" s="762">
        <v>4245.199951171875</v>
      </c>
    </row>
    <row r="204" spans="1:11" ht="14.4" customHeight="1" x14ac:dyDescent="0.3">
      <c r="A204" s="756" t="s">
        <v>564</v>
      </c>
      <c r="B204" s="757" t="s">
        <v>565</v>
      </c>
      <c r="C204" s="758" t="s">
        <v>585</v>
      </c>
      <c r="D204" s="759" t="s">
        <v>586</v>
      </c>
      <c r="E204" s="758" t="s">
        <v>3135</v>
      </c>
      <c r="F204" s="759" t="s">
        <v>3136</v>
      </c>
      <c r="G204" s="758" t="s">
        <v>3471</v>
      </c>
      <c r="H204" s="758" t="s">
        <v>3472</v>
      </c>
      <c r="I204" s="761">
        <v>380.8800048828125</v>
      </c>
      <c r="J204" s="761">
        <v>5</v>
      </c>
      <c r="K204" s="762">
        <v>1904.4000244140625</v>
      </c>
    </row>
    <row r="205" spans="1:11" ht="14.4" customHeight="1" x14ac:dyDescent="0.3">
      <c r="A205" s="756" t="s">
        <v>564</v>
      </c>
      <c r="B205" s="757" t="s">
        <v>565</v>
      </c>
      <c r="C205" s="758" t="s">
        <v>585</v>
      </c>
      <c r="D205" s="759" t="s">
        <v>586</v>
      </c>
      <c r="E205" s="758" t="s">
        <v>3135</v>
      </c>
      <c r="F205" s="759" t="s">
        <v>3136</v>
      </c>
      <c r="G205" s="758" t="s">
        <v>3473</v>
      </c>
      <c r="H205" s="758" t="s">
        <v>3474</v>
      </c>
      <c r="I205" s="761">
        <v>38.090000152587891</v>
      </c>
      <c r="J205" s="761">
        <v>20</v>
      </c>
      <c r="K205" s="762">
        <v>761.8699951171875</v>
      </c>
    </row>
    <row r="206" spans="1:11" ht="14.4" customHeight="1" x14ac:dyDescent="0.3">
      <c r="A206" s="756" t="s">
        <v>564</v>
      </c>
      <c r="B206" s="757" t="s">
        <v>565</v>
      </c>
      <c r="C206" s="758" t="s">
        <v>585</v>
      </c>
      <c r="D206" s="759" t="s">
        <v>586</v>
      </c>
      <c r="E206" s="758" t="s">
        <v>3135</v>
      </c>
      <c r="F206" s="759" t="s">
        <v>3136</v>
      </c>
      <c r="G206" s="758" t="s">
        <v>3171</v>
      </c>
      <c r="H206" s="758" t="s">
        <v>3172</v>
      </c>
      <c r="I206" s="761">
        <v>150.03800048828126</v>
      </c>
      <c r="J206" s="761">
        <v>13</v>
      </c>
      <c r="K206" s="762">
        <v>1916.6999969482422</v>
      </c>
    </row>
    <row r="207" spans="1:11" ht="14.4" customHeight="1" x14ac:dyDescent="0.3">
      <c r="A207" s="756" t="s">
        <v>564</v>
      </c>
      <c r="B207" s="757" t="s">
        <v>565</v>
      </c>
      <c r="C207" s="758" t="s">
        <v>585</v>
      </c>
      <c r="D207" s="759" t="s">
        <v>586</v>
      </c>
      <c r="E207" s="758" t="s">
        <v>3135</v>
      </c>
      <c r="F207" s="759" t="s">
        <v>3136</v>
      </c>
      <c r="G207" s="758" t="s">
        <v>3475</v>
      </c>
      <c r="H207" s="758" t="s">
        <v>3476</v>
      </c>
      <c r="I207" s="761">
        <v>690.489990234375</v>
      </c>
      <c r="J207" s="761">
        <v>1</v>
      </c>
      <c r="K207" s="762">
        <v>690.489990234375</v>
      </c>
    </row>
    <row r="208" spans="1:11" ht="14.4" customHeight="1" x14ac:dyDescent="0.3">
      <c r="A208" s="756" t="s">
        <v>564</v>
      </c>
      <c r="B208" s="757" t="s">
        <v>565</v>
      </c>
      <c r="C208" s="758" t="s">
        <v>585</v>
      </c>
      <c r="D208" s="759" t="s">
        <v>586</v>
      </c>
      <c r="E208" s="758" t="s">
        <v>3135</v>
      </c>
      <c r="F208" s="759" t="s">
        <v>3136</v>
      </c>
      <c r="G208" s="758" t="s">
        <v>3477</v>
      </c>
      <c r="H208" s="758" t="s">
        <v>3478</v>
      </c>
      <c r="I208" s="761">
        <v>5.7300000190734863</v>
      </c>
      <c r="J208" s="761">
        <v>60</v>
      </c>
      <c r="K208" s="762">
        <v>343.70999908447266</v>
      </c>
    </row>
    <row r="209" spans="1:11" ht="14.4" customHeight="1" x14ac:dyDescent="0.3">
      <c r="A209" s="756" t="s">
        <v>564</v>
      </c>
      <c r="B209" s="757" t="s">
        <v>565</v>
      </c>
      <c r="C209" s="758" t="s">
        <v>585</v>
      </c>
      <c r="D209" s="759" t="s">
        <v>586</v>
      </c>
      <c r="E209" s="758" t="s">
        <v>3135</v>
      </c>
      <c r="F209" s="759" t="s">
        <v>3136</v>
      </c>
      <c r="G209" s="758" t="s">
        <v>3479</v>
      </c>
      <c r="H209" s="758" t="s">
        <v>3480</v>
      </c>
      <c r="I209" s="761">
        <v>58.529998779296875</v>
      </c>
      <c r="J209" s="761">
        <v>10</v>
      </c>
      <c r="K209" s="762">
        <v>585.29998779296875</v>
      </c>
    </row>
    <row r="210" spans="1:11" ht="14.4" customHeight="1" x14ac:dyDescent="0.3">
      <c r="A210" s="756" t="s">
        <v>564</v>
      </c>
      <c r="B210" s="757" t="s">
        <v>565</v>
      </c>
      <c r="C210" s="758" t="s">
        <v>585</v>
      </c>
      <c r="D210" s="759" t="s">
        <v>586</v>
      </c>
      <c r="E210" s="758" t="s">
        <v>3135</v>
      </c>
      <c r="F210" s="759" t="s">
        <v>3136</v>
      </c>
      <c r="G210" s="758" t="s">
        <v>3481</v>
      </c>
      <c r="H210" s="758" t="s">
        <v>3482</v>
      </c>
      <c r="I210" s="761">
        <v>26.020000457763672</v>
      </c>
      <c r="J210" s="761">
        <v>10</v>
      </c>
      <c r="K210" s="762">
        <v>260.14999389648437</v>
      </c>
    </row>
    <row r="211" spans="1:11" ht="14.4" customHeight="1" x14ac:dyDescent="0.3">
      <c r="A211" s="756" t="s">
        <v>564</v>
      </c>
      <c r="B211" s="757" t="s">
        <v>565</v>
      </c>
      <c r="C211" s="758" t="s">
        <v>585</v>
      </c>
      <c r="D211" s="759" t="s">
        <v>586</v>
      </c>
      <c r="E211" s="758" t="s">
        <v>3135</v>
      </c>
      <c r="F211" s="759" t="s">
        <v>3136</v>
      </c>
      <c r="G211" s="758" t="s">
        <v>3483</v>
      </c>
      <c r="H211" s="758" t="s">
        <v>3484</v>
      </c>
      <c r="I211" s="761">
        <v>656.6400146484375</v>
      </c>
      <c r="J211" s="761">
        <v>1</v>
      </c>
      <c r="K211" s="762">
        <v>656.6400146484375</v>
      </c>
    </row>
    <row r="212" spans="1:11" ht="14.4" customHeight="1" x14ac:dyDescent="0.3">
      <c r="A212" s="756" t="s">
        <v>564</v>
      </c>
      <c r="B212" s="757" t="s">
        <v>565</v>
      </c>
      <c r="C212" s="758" t="s">
        <v>585</v>
      </c>
      <c r="D212" s="759" t="s">
        <v>586</v>
      </c>
      <c r="E212" s="758" t="s">
        <v>3135</v>
      </c>
      <c r="F212" s="759" t="s">
        <v>3136</v>
      </c>
      <c r="G212" s="758" t="s">
        <v>3485</v>
      </c>
      <c r="H212" s="758" t="s">
        <v>3486</v>
      </c>
      <c r="I212" s="761">
        <v>895.17999267578125</v>
      </c>
      <c r="J212" s="761">
        <v>1</v>
      </c>
      <c r="K212" s="762">
        <v>895.17999267578125</v>
      </c>
    </row>
    <row r="213" spans="1:11" ht="14.4" customHeight="1" x14ac:dyDescent="0.3">
      <c r="A213" s="756" t="s">
        <v>564</v>
      </c>
      <c r="B213" s="757" t="s">
        <v>565</v>
      </c>
      <c r="C213" s="758" t="s">
        <v>585</v>
      </c>
      <c r="D213" s="759" t="s">
        <v>586</v>
      </c>
      <c r="E213" s="758" t="s">
        <v>3135</v>
      </c>
      <c r="F213" s="759" t="s">
        <v>3136</v>
      </c>
      <c r="G213" s="758" t="s">
        <v>3487</v>
      </c>
      <c r="H213" s="758" t="s">
        <v>3488</v>
      </c>
      <c r="I213" s="761">
        <v>3.440000057220459</v>
      </c>
      <c r="J213" s="761">
        <v>100</v>
      </c>
      <c r="K213" s="762">
        <v>344</v>
      </c>
    </row>
    <row r="214" spans="1:11" ht="14.4" customHeight="1" x14ac:dyDescent="0.3">
      <c r="A214" s="756" t="s">
        <v>564</v>
      </c>
      <c r="B214" s="757" t="s">
        <v>565</v>
      </c>
      <c r="C214" s="758" t="s">
        <v>585</v>
      </c>
      <c r="D214" s="759" t="s">
        <v>586</v>
      </c>
      <c r="E214" s="758" t="s">
        <v>3135</v>
      </c>
      <c r="F214" s="759" t="s">
        <v>3136</v>
      </c>
      <c r="G214" s="758" t="s">
        <v>3173</v>
      </c>
      <c r="H214" s="758" t="s">
        <v>3174</v>
      </c>
      <c r="I214" s="761">
        <v>11.140000343322754</v>
      </c>
      <c r="J214" s="761">
        <v>150</v>
      </c>
      <c r="K214" s="762">
        <v>1671</v>
      </c>
    </row>
    <row r="215" spans="1:11" ht="14.4" customHeight="1" x14ac:dyDescent="0.3">
      <c r="A215" s="756" t="s">
        <v>564</v>
      </c>
      <c r="B215" s="757" t="s">
        <v>565</v>
      </c>
      <c r="C215" s="758" t="s">
        <v>585</v>
      </c>
      <c r="D215" s="759" t="s">
        <v>586</v>
      </c>
      <c r="E215" s="758" t="s">
        <v>3135</v>
      </c>
      <c r="F215" s="759" t="s">
        <v>3136</v>
      </c>
      <c r="G215" s="758" t="s">
        <v>3177</v>
      </c>
      <c r="H215" s="758" t="s">
        <v>3178</v>
      </c>
      <c r="I215" s="761">
        <v>217.80999755859375</v>
      </c>
      <c r="J215" s="761">
        <v>50</v>
      </c>
      <c r="K215" s="762">
        <v>10890.5</v>
      </c>
    </row>
    <row r="216" spans="1:11" ht="14.4" customHeight="1" x14ac:dyDescent="0.3">
      <c r="A216" s="756" t="s">
        <v>564</v>
      </c>
      <c r="B216" s="757" t="s">
        <v>565</v>
      </c>
      <c r="C216" s="758" t="s">
        <v>585</v>
      </c>
      <c r="D216" s="759" t="s">
        <v>586</v>
      </c>
      <c r="E216" s="758" t="s">
        <v>3135</v>
      </c>
      <c r="F216" s="759" t="s">
        <v>3136</v>
      </c>
      <c r="G216" s="758" t="s">
        <v>3489</v>
      </c>
      <c r="H216" s="758" t="s">
        <v>3490</v>
      </c>
      <c r="I216" s="761">
        <v>12.600000381469727</v>
      </c>
      <c r="J216" s="761">
        <v>300</v>
      </c>
      <c r="K216" s="762">
        <v>3779.179931640625</v>
      </c>
    </row>
    <row r="217" spans="1:11" ht="14.4" customHeight="1" x14ac:dyDescent="0.3">
      <c r="A217" s="756" t="s">
        <v>564</v>
      </c>
      <c r="B217" s="757" t="s">
        <v>565</v>
      </c>
      <c r="C217" s="758" t="s">
        <v>585</v>
      </c>
      <c r="D217" s="759" t="s">
        <v>586</v>
      </c>
      <c r="E217" s="758" t="s">
        <v>3135</v>
      </c>
      <c r="F217" s="759" t="s">
        <v>3136</v>
      </c>
      <c r="G217" s="758" t="s">
        <v>3179</v>
      </c>
      <c r="H217" s="758" t="s">
        <v>3180</v>
      </c>
      <c r="I217" s="761">
        <v>1.3799999952316284</v>
      </c>
      <c r="J217" s="761">
        <v>1200</v>
      </c>
      <c r="K217" s="762">
        <v>1656</v>
      </c>
    </row>
    <row r="218" spans="1:11" ht="14.4" customHeight="1" x14ac:dyDescent="0.3">
      <c r="A218" s="756" t="s">
        <v>564</v>
      </c>
      <c r="B218" s="757" t="s">
        <v>565</v>
      </c>
      <c r="C218" s="758" t="s">
        <v>585</v>
      </c>
      <c r="D218" s="759" t="s">
        <v>586</v>
      </c>
      <c r="E218" s="758" t="s">
        <v>3135</v>
      </c>
      <c r="F218" s="759" t="s">
        <v>3136</v>
      </c>
      <c r="G218" s="758" t="s">
        <v>3491</v>
      </c>
      <c r="H218" s="758" t="s">
        <v>3492</v>
      </c>
      <c r="I218" s="761">
        <v>13.020000457763672</v>
      </c>
      <c r="J218" s="761">
        <v>2</v>
      </c>
      <c r="K218" s="762">
        <v>26.040000915527344</v>
      </c>
    </row>
    <row r="219" spans="1:11" ht="14.4" customHeight="1" x14ac:dyDescent="0.3">
      <c r="A219" s="756" t="s">
        <v>564</v>
      </c>
      <c r="B219" s="757" t="s">
        <v>565</v>
      </c>
      <c r="C219" s="758" t="s">
        <v>585</v>
      </c>
      <c r="D219" s="759" t="s">
        <v>586</v>
      </c>
      <c r="E219" s="758" t="s">
        <v>3135</v>
      </c>
      <c r="F219" s="759" t="s">
        <v>3136</v>
      </c>
      <c r="G219" s="758" t="s">
        <v>3181</v>
      </c>
      <c r="H219" s="758" t="s">
        <v>3182</v>
      </c>
      <c r="I219" s="761">
        <v>0.86000001430511475</v>
      </c>
      <c r="J219" s="761">
        <v>500</v>
      </c>
      <c r="K219" s="762">
        <v>430</v>
      </c>
    </row>
    <row r="220" spans="1:11" ht="14.4" customHeight="1" x14ac:dyDescent="0.3">
      <c r="A220" s="756" t="s">
        <v>564</v>
      </c>
      <c r="B220" s="757" t="s">
        <v>565</v>
      </c>
      <c r="C220" s="758" t="s">
        <v>585</v>
      </c>
      <c r="D220" s="759" t="s">
        <v>586</v>
      </c>
      <c r="E220" s="758" t="s">
        <v>3135</v>
      </c>
      <c r="F220" s="759" t="s">
        <v>3136</v>
      </c>
      <c r="G220" s="758" t="s">
        <v>3493</v>
      </c>
      <c r="H220" s="758" t="s">
        <v>3494</v>
      </c>
      <c r="I220" s="761">
        <v>2.059999942779541</v>
      </c>
      <c r="J220" s="761">
        <v>850</v>
      </c>
      <c r="K220" s="762">
        <v>1751</v>
      </c>
    </row>
    <row r="221" spans="1:11" ht="14.4" customHeight="1" x14ac:dyDescent="0.3">
      <c r="A221" s="756" t="s">
        <v>564</v>
      </c>
      <c r="B221" s="757" t="s">
        <v>565</v>
      </c>
      <c r="C221" s="758" t="s">
        <v>585</v>
      </c>
      <c r="D221" s="759" t="s">
        <v>586</v>
      </c>
      <c r="E221" s="758" t="s">
        <v>3135</v>
      </c>
      <c r="F221" s="759" t="s">
        <v>3136</v>
      </c>
      <c r="G221" s="758" t="s">
        <v>3185</v>
      </c>
      <c r="H221" s="758" t="s">
        <v>3186</v>
      </c>
      <c r="I221" s="761">
        <v>3.3599998950958252</v>
      </c>
      <c r="J221" s="761">
        <v>150</v>
      </c>
      <c r="K221" s="762">
        <v>504</v>
      </c>
    </row>
    <row r="222" spans="1:11" ht="14.4" customHeight="1" x14ac:dyDescent="0.3">
      <c r="A222" s="756" t="s">
        <v>564</v>
      </c>
      <c r="B222" s="757" t="s">
        <v>565</v>
      </c>
      <c r="C222" s="758" t="s">
        <v>585</v>
      </c>
      <c r="D222" s="759" t="s">
        <v>586</v>
      </c>
      <c r="E222" s="758" t="s">
        <v>3135</v>
      </c>
      <c r="F222" s="759" t="s">
        <v>3136</v>
      </c>
      <c r="G222" s="758" t="s">
        <v>3187</v>
      </c>
      <c r="H222" s="758" t="s">
        <v>3188</v>
      </c>
      <c r="I222" s="761">
        <v>5.8714284896850586</v>
      </c>
      <c r="J222" s="761">
        <v>800</v>
      </c>
      <c r="K222" s="762">
        <v>4699</v>
      </c>
    </row>
    <row r="223" spans="1:11" ht="14.4" customHeight="1" x14ac:dyDescent="0.3">
      <c r="A223" s="756" t="s">
        <v>564</v>
      </c>
      <c r="B223" s="757" t="s">
        <v>565</v>
      </c>
      <c r="C223" s="758" t="s">
        <v>585</v>
      </c>
      <c r="D223" s="759" t="s">
        <v>586</v>
      </c>
      <c r="E223" s="758" t="s">
        <v>3135</v>
      </c>
      <c r="F223" s="759" t="s">
        <v>3136</v>
      </c>
      <c r="G223" s="758" t="s">
        <v>3189</v>
      </c>
      <c r="H223" s="758" t="s">
        <v>3190</v>
      </c>
      <c r="I223" s="761">
        <v>34.700000762939453</v>
      </c>
      <c r="J223" s="761">
        <v>12</v>
      </c>
      <c r="K223" s="762">
        <v>416.35000610351562</v>
      </c>
    </row>
    <row r="224" spans="1:11" ht="14.4" customHeight="1" x14ac:dyDescent="0.3">
      <c r="A224" s="756" t="s">
        <v>564</v>
      </c>
      <c r="B224" s="757" t="s">
        <v>565</v>
      </c>
      <c r="C224" s="758" t="s">
        <v>585</v>
      </c>
      <c r="D224" s="759" t="s">
        <v>586</v>
      </c>
      <c r="E224" s="758" t="s">
        <v>3135</v>
      </c>
      <c r="F224" s="759" t="s">
        <v>3136</v>
      </c>
      <c r="G224" s="758" t="s">
        <v>3495</v>
      </c>
      <c r="H224" s="758" t="s">
        <v>3496</v>
      </c>
      <c r="I224" s="761">
        <v>9.3000001907348633</v>
      </c>
      <c r="J224" s="761">
        <v>100</v>
      </c>
      <c r="K224" s="762">
        <v>930</v>
      </c>
    </row>
    <row r="225" spans="1:11" ht="14.4" customHeight="1" x14ac:dyDescent="0.3">
      <c r="A225" s="756" t="s">
        <v>564</v>
      </c>
      <c r="B225" s="757" t="s">
        <v>565</v>
      </c>
      <c r="C225" s="758" t="s">
        <v>585</v>
      </c>
      <c r="D225" s="759" t="s">
        <v>586</v>
      </c>
      <c r="E225" s="758" t="s">
        <v>3135</v>
      </c>
      <c r="F225" s="759" t="s">
        <v>3136</v>
      </c>
      <c r="G225" s="758" t="s">
        <v>3497</v>
      </c>
      <c r="H225" s="758" t="s">
        <v>3498</v>
      </c>
      <c r="I225" s="761">
        <v>7.5100002288818359</v>
      </c>
      <c r="J225" s="761">
        <v>16</v>
      </c>
      <c r="K225" s="762">
        <v>120.16000366210937</v>
      </c>
    </row>
    <row r="226" spans="1:11" ht="14.4" customHeight="1" x14ac:dyDescent="0.3">
      <c r="A226" s="756" t="s">
        <v>564</v>
      </c>
      <c r="B226" s="757" t="s">
        <v>565</v>
      </c>
      <c r="C226" s="758" t="s">
        <v>585</v>
      </c>
      <c r="D226" s="759" t="s">
        <v>586</v>
      </c>
      <c r="E226" s="758" t="s">
        <v>3135</v>
      </c>
      <c r="F226" s="759" t="s">
        <v>3136</v>
      </c>
      <c r="G226" s="758" t="s">
        <v>3191</v>
      </c>
      <c r="H226" s="758" t="s">
        <v>3192</v>
      </c>
      <c r="I226" s="761">
        <v>98.375</v>
      </c>
      <c r="J226" s="761">
        <v>10</v>
      </c>
      <c r="K226" s="762">
        <v>983.75</v>
      </c>
    </row>
    <row r="227" spans="1:11" ht="14.4" customHeight="1" x14ac:dyDescent="0.3">
      <c r="A227" s="756" t="s">
        <v>564</v>
      </c>
      <c r="B227" s="757" t="s">
        <v>565</v>
      </c>
      <c r="C227" s="758" t="s">
        <v>585</v>
      </c>
      <c r="D227" s="759" t="s">
        <v>586</v>
      </c>
      <c r="E227" s="758" t="s">
        <v>3135</v>
      </c>
      <c r="F227" s="759" t="s">
        <v>3136</v>
      </c>
      <c r="G227" s="758" t="s">
        <v>3499</v>
      </c>
      <c r="H227" s="758" t="s">
        <v>3500</v>
      </c>
      <c r="I227" s="761">
        <v>4.3000001907348633</v>
      </c>
      <c r="J227" s="761">
        <v>48</v>
      </c>
      <c r="K227" s="762">
        <v>206.39999389648437</v>
      </c>
    </row>
    <row r="228" spans="1:11" ht="14.4" customHeight="1" x14ac:dyDescent="0.3">
      <c r="A228" s="756" t="s">
        <v>564</v>
      </c>
      <c r="B228" s="757" t="s">
        <v>565</v>
      </c>
      <c r="C228" s="758" t="s">
        <v>585</v>
      </c>
      <c r="D228" s="759" t="s">
        <v>586</v>
      </c>
      <c r="E228" s="758" t="s">
        <v>3135</v>
      </c>
      <c r="F228" s="759" t="s">
        <v>3136</v>
      </c>
      <c r="G228" s="758" t="s">
        <v>3501</v>
      </c>
      <c r="H228" s="758" t="s">
        <v>3502</v>
      </c>
      <c r="I228" s="761">
        <v>8.5799999237060547</v>
      </c>
      <c r="J228" s="761">
        <v>24</v>
      </c>
      <c r="K228" s="762">
        <v>205.91999816894531</v>
      </c>
    </row>
    <row r="229" spans="1:11" ht="14.4" customHeight="1" x14ac:dyDescent="0.3">
      <c r="A229" s="756" t="s">
        <v>564</v>
      </c>
      <c r="B229" s="757" t="s">
        <v>565</v>
      </c>
      <c r="C229" s="758" t="s">
        <v>585</v>
      </c>
      <c r="D229" s="759" t="s">
        <v>586</v>
      </c>
      <c r="E229" s="758" t="s">
        <v>3135</v>
      </c>
      <c r="F229" s="759" t="s">
        <v>3136</v>
      </c>
      <c r="G229" s="758" t="s">
        <v>3503</v>
      </c>
      <c r="H229" s="758" t="s">
        <v>3504</v>
      </c>
      <c r="I229" s="761">
        <v>1.6399999856948853</v>
      </c>
      <c r="J229" s="761">
        <v>160</v>
      </c>
      <c r="K229" s="762">
        <v>262.28000259399414</v>
      </c>
    </row>
    <row r="230" spans="1:11" ht="14.4" customHeight="1" x14ac:dyDescent="0.3">
      <c r="A230" s="756" t="s">
        <v>564</v>
      </c>
      <c r="B230" s="757" t="s">
        <v>565</v>
      </c>
      <c r="C230" s="758" t="s">
        <v>585</v>
      </c>
      <c r="D230" s="759" t="s">
        <v>586</v>
      </c>
      <c r="E230" s="758" t="s">
        <v>3135</v>
      </c>
      <c r="F230" s="759" t="s">
        <v>3136</v>
      </c>
      <c r="G230" s="758" t="s">
        <v>3505</v>
      </c>
      <c r="H230" s="758" t="s">
        <v>3506</v>
      </c>
      <c r="I230" s="761">
        <v>15.756000137329101</v>
      </c>
      <c r="J230" s="761">
        <v>390</v>
      </c>
      <c r="K230" s="762">
        <v>6144.0999755859375</v>
      </c>
    </row>
    <row r="231" spans="1:11" ht="14.4" customHeight="1" x14ac:dyDescent="0.3">
      <c r="A231" s="756" t="s">
        <v>564</v>
      </c>
      <c r="B231" s="757" t="s">
        <v>565</v>
      </c>
      <c r="C231" s="758" t="s">
        <v>585</v>
      </c>
      <c r="D231" s="759" t="s">
        <v>586</v>
      </c>
      <c r="E231" s="758" t="s">
        <v>3135</v>
      </c>
      <c r="F231" s="759" t="s">
        <v>3136</v>
      </c>
      <c r="G231" s="758" t="s">
        <v>3195</v>
      </c>
      <c r="H231" s="758" t="s">
        <v>3196</v>
      </c>
      <c r="I231" s="761">
        <v>2.5049999952316284</v>
      </c>
      <c r="J231" s="761">
        <v>40</v>
      </c>
      <c r="K231" s="762">
        <v>100.20000076293945</v>
      </c>
    </row>
    <row r="232" spans="1:11" ht="14.4" customHeight="1" x14ac:dyDescent="0.3">
      <c r="A232" s="756" t="s">
        <v>564</v>
      </c>
      <c r="B232" s="757" t="s">
        <v>565</v>
      </c>
      <c r="C232" s="758" t="s">
        <v>585</v>
      </c>
      <c r="D232" s="759" t="s">
        <v>586</v>
      </c>
      <c r="E232" s="758" t="s">
        <v>3135</v>
      </c>
      <c r="F232" s="759" t="s">
        <v>3136</v>
      </c>
      <c r="G232" s="758" t="s">
        <v>3197</v>
      </c>
      <c r="H232" s="758" t="s">
        <v>3198</v>
      </c>
      <c r="I232" s="761">
        <v>3.9725000262260437</v>
      </c>
      <c r="J232" s="761">
        <v>80</v>
      </c>
      <c r="K232" s="762">
        <v>317.80000305175781</v>
      </c>
    </row>
    <row r="233" spans="1:11" ht="14.4" customHeight="1" x14ac:dyDescent="0.3">
      <c r="A233" s="756" t="s">
        <v>564</v>
      </c>
      <c r="B233" s="757" t="s">
        <v>565</v>
      </c>
      <c r="C233" s="758" t="s">
        <v>585</v>
      </c>
      <c r="D233" s="759" t="s">
        <v>586</v>
      </c>
      <c r="E233" s="758" t="s">
        <v>3135</v>
      </c>
      <c r="F233" s="759" t="s">
        <v>3136</v>
      </c>
      <c r="G233" s="758" t="s">
        <v>3507</v>
      </c>
      <c r="H233" s="758" t="s">
        <v>3508</v>
      </c>
      <c r="I233" s="761">
        <v>17.620000839233398</v>
      </c>
      <c r="J233" s="761">
        <v>2</v>
      </c>
      <c r="K233" s="762">
        <v>35.240001678466797</v>
      </c>
    </row>
    <row r="234" spans="1:11" ht="14.4" customHeight="1" x14ac:dyDescent="0.3">
      <c r="A234" s="756" t="s">
        <v>564</v>
      </c>
      <c r="B234" s="757" t="s">
        <v>565</v>
      </c>
      <c r="C234" s="758" t="s">
        <v>585</v>
      </c>
      <c r="D234" s="759" t="s">
        <v>586</v>
      </c>
      <c r="E234" s="758" t="s">
        <v>3135</v>
      </c>
      <c r="F234" s="759" t="s">
        <v>3136</v>
      </c>
      <c r="G234" s="758" t="s">
        <v>3509</v>
      </c>
      <c r="H234" s="758" t="s">
        <v>3510</v>
      </c>
      <c r="I234" s="761">
        <v>22.309999465942383</v>
      </c>
      <c r="J234" s="761">
        <v>2</v>
      </c>
      <c r="K234" s="762">
        <v>44.619998931884766</v>
      </c>
    </row>
    <row r="235" spans="1:11" ht="14.4" customHeight="1" x14ac:dyDescent="0.3">
      <c r="A235" s="756" t="s">
        <v>564</v>
      </c>
      <c r="B235" s="757" t="s">
        <v>565</v>
      </c>
      <c r="C235" s="758" t="s">
        <v>585</v>
      </c>
      <c r="D235" s="759" t="s">
        <v>586</v>
      </c>
      <c r="E235" s="758" t="s">
        <v>3135</v>
      </c>
      <c r="F235" s="759" t="s">
        <v>3136</v>
      </c>
      <c r="G235" s="758" t="s">
        <v>3205</v>
      </c>
      <c r="H235" s="758" t="s">
        <v>3206</v>
      </c>
      <c r="I235" s="761">
        <v>1490.2850341796875</v>
      </c>
      <c r="J235" s="761">
        <v>10</v>
      </c>
      <c r="K235" s="762">
        <v>14902.85009765625</v>
      </c>
    </row>
    <row r="236" spans="1:11" ht="14.4" customHeight="1" x14ac:dyDescent="0.3">
      <c r="A236" s="756" t="s">
        <v>564</v>
      </c>
      <c r="B236" s="757" t="s">
        <v>565</v>
      </c>
      <c r="C236" s="758" t="s">
        <v>585</v>
      </c>
      <c r="D236" s="759" t="s">
        <v>586</v>
      </c>
      <c r="E236" s="758" t="s">
        <v>3135</v>
      </c>
      <c r="F236" s="759" t="s">
        <v>3136</v>
      </c>
      <c r="G236" s="758" t="s">
        <v>3511</v>
      </c>
      <c r="H236" s="758" t="s">
        <v>3512</v>
      </c>
      <c r="I236" s="761">
        <v>2.6800000667572021</v>
      </c>
      <c r="J236" s="761">
        <v>15</v>
      </c>
      <c r="K236" s="762">
        <v>40.19999885559082</v>
      </c>
    </row>
    <row r="237" spans="1:11" ht="14.4" customHeight="1" x14ac:dyDescent="0.3">
      <c r="A237" s="756" t="s">
        <v>564</v>
      </c>
      <c r="B237" s="757" t="s">
        <v>565</v>
      </c>
      <c r="C237" s="758" t="s">
        <v>585</v>
      </c>
      <c r="D237" s="759" t="s">
        <v>586</v>
      </c>
      <c r="E237" s="758" t="s">
        <v>3135</v>
      </c>
      <c r="F237" s="759" t="s">
        <v>3136</v>
      </c>
      <c r="G237" s="758" t="s">
        <v>3513</v>
      </c>
      <c r="H237" s="758" t="s">
        <v>3514</v>
      </c>
      <c r="I237" s="761">
        <v>67.319999694824219</v>
      </c>
      <c r="J237" s="761">
        <v>35</v>
      </c>
      <c r="K237" s="762">
        <v>2356.239990234375</v>
      </c>
    </row>
    <row r="238" spans="1:11" ht="14.4" customHeight="1" x14ac:dyDescent="0.3">
      <c r="A238" s="756" t="s">
        <v>564</v>
      </c>
      <c r="B238" s="757" t="s">
        <v>565</v>
      </c>
      <c r="C238" s="758" t="s">
        <v>585</v>
      </c>
      <c r="D238" s="759" t="s">
        <v>586</v>
      </c>
      <c r="E238" s="758" t="s">
        <v>3135</v>
      </c>
      <c r="F238" s="759" t="s">
        <v>3136</v>
      </c>
      <c r="G238" s="758" t="s">
        <v>3515</v>
      </c>
      <c r="H238" s="758" t="s">
        <v>3516</v>
      </c>
      <c r="I238" s="761">
        <v>39.099998474121094</v>
      </c>
      <c r="J238" s="761">
        <v>25</v>
      </c>
      <c r="K238" s="762">
        <v>977.5</v>
      </c>
    </row>
    <row r="239" spans="1:11" ht="14.4" customHeight="1" x14ac:dyDescent="0.3">
      <c r="A239" s="756" t="s">
        <v>564</v>
      </c>
      <c r="B239" s="757" t="s">
        <v>565</v>
      </c>
      <c r="C239" s="758" t="s">
        <v>585</v>
      </c>
      <c r="D239" s="759" t="s">
        <v>586</v>
      </c>
      <c r="E239" s="758" t="s">
        <v>3135</v>
      </c>
      <c r="F239" s="759" t="s">
        <v>3136</v>
      </c>
      <c r="G239" s="758" t="s">
        <v>3517</v>
      </c>
      <c r="H239" s="758" t="s">
        <v>3518</v>
      </c>
      <c r="I239" s="761">
        <v>0.41999998688697815</v>
      </c>
      <c r="J239" s="761">
        <v>1000</v>
      </c>
      <c r="K239" s="762">
        <v>420</v>
      </c>
    </row>
    <row r="240" spans="1:11" ht="14.4" customHeight="1" x14ac:dyDescent="0.3">
      <c r="A240" s="756" t="s">
        <v>564</v>
      </c>
      <c r="B240" s="757" t="s">
        <v>565</v>
      </c>
      <c r="C240" s="758" t="s">
        <v>585</v>
      </c>
      <c r="D240" s="759" t="s">
        <v>586</v>
      </c>
      <c r="E240" s="758" t="s">
        <v>3135</v>
      </c>
      <c r="F240" s="759" t="s">
        <v>3136</v>
      </c>
      <c r="G240" s="758" t="s">
        <v>3207</v>
      </c>
      <c r="H240" s="758" t="s">
        <v>3208</v>
      </c>
      <c r="I240" s="761">
        <v>0.67000001668930054</v>
      </c>
      <c r="J240" s="761">
        <v>2515</v>
      </c>
      <c r="K240" s="762">
        <v>1685.0500030517578</v>
      </c>
    </row>
    <row r="241" spans="1:11" ht="14.4" customHeight="1" x14ac:dyDescent="0.3">
      <c r="A241" s="756" t="s">
        <v>564</v>
      </c>
      <c r="B241" s="757" t="s">
        <v>565</v>
      </c>
      <c r="C241" s="758" t="s">
        <v>585</v>
      </c>
      <c r="D241" s="759" t="s">
        <v>586</v>
      </c>
      <c r="E241" s="758" t="s">
        <v>3135</v>
      </c>
      <c r="F241" s="759" t="s">
        <v>3136</v>
      </c>
      <c r="G241" s="758" t="s">
        <v>3519</v>
      </c>
      <c r="H241" s="758" t="s">
        <v>3520</v>
      </c>
      <c r="I241" s="761">
        <v>1.1699999570846558</v>
      </c>
      <c r="J241" s="761">
        <v>3000</v>
      </c>
      <c r="K241" s="762">
        <v>3519</v>
      </c>
    </row>
    <row r="242" spans="1:11" ht="14.4" customHeight="1" x14ac:dyDescent="0.3">
      <c r="A242" s="756" t="s">
        <v>564</v>
      </c>
      <c r="B242" s="757" t="s">
        <v>565</v>
      </c>
      <c r="C242" s="758" t="s">
        <v>585</v>
      </c>
      <c r="D242" s="759" t="s">
        <v>586</v>
      </c>
      <c r="E242" s="758" t="s">
        <v>3135</v>
      </c>
      <c r="F242" s="759" t="s">
        <v>3136</v>
      </c>
      <c r="G242" s="758" t="s">
        <v>3521</v>
      </c>
      <c r="H242" s="758" t="s">
        <v>3522</v>
      </c>
      <c r="I242" s="761">
        <v>3.940000057220459</v>
      </c>
      <c r="J242" s="761">
        <v>750</v>
      </c>
      <c r="K242" s="762">
        <v>2956.9099731445312</v>
      </c>
    </row>
    <row r="243" spans="1:11" ht="14.4" customHeight="1" x14ac:dyDescent="0.3">
      <c r="A243" s="756" t="s">
        <v>564</v>
      </c>
      <c r="B243" s="757" t="s">
        <v>565</v>
      </c>
      <c r="C243" s="758" t="s">
        <v>585</v>
      </c>
      <c r="D243" s="759" t="s">
        <v>586</v>
      </c>
      <c r="E243" s="758" t="s">
        <v>3135</v>
      </c>
      <c r="F243" s="759" t="s">
        <v>3136</v>
      </c>
      <c r="G243" s="758" t="s">
        <v>3209</v>
      </c>
      <c r="H243" s="758" t="s">
        <v>3210</v>
      </c>
      <c r="I243" s="761">
        <v>1.4199999570846558</v>
      </c>
      <c r="J243" s="761">
        <v>2800</v>
      </c>
      <c r="K243" s="762">
        <v>3983.9200439453125</v>
      </c>
    </row>
    <row r="244" spans="1:11" ht="14.4" customHeight="1" x14ac:dyDescent="0.3">
      <c r="A244" s="756" t="s">
        <v>564</v>
      </c>
      <c r="B244" s="757" t="s">
        <v>565</v>
      </c>
      <c r="C244" s="758" t="s">
        <v>585</v>
      </c>
      <c r="D244" s="759" t="s">
        <v>586</v>
      </c>
      <c r="E244" s="758" t="s">
        <v>3135</v>
      </c>
      <c r="F244" s="759" t="s">
        <v>3136</v>
      </c>
      <c r="G244" s="758" t="s">
        <v>3211</v>
      </c>
      <c r="H244" s="758" t="s">
        <v>3212</v>
      </c>
      <c r="I244" s="761">
        <v>27.876666386922199</v>
      </c>
      <c r="J244" s="761">
        <v>5</v>
      </c>
      <c r="K244" s="762">
        <v>139.3899974822998</v>
      </c>
    </row>
    <row r="245" spans="1:11" ht="14.4" customHeight="1" x14ac:dyDescent="0.3">
      <c r="A245" s="756" t="s">
        <v>564</v>
      </c>
      <c r="B245" s="757" t="s">
        <v>565</v>
      </c>
      <c r="C245" s="758" t="s">
        <v>585</v>
      </c>
      <c r="D245" s="759" t="s">
        <v>586</v>
      </c>
      <c r="E245" s="758" t="s">
        <v>3135</v>
      </c>
      <c r="F245" s="759" t="s">
        <v>3136</v>
      </c>
      <c r="G245" s="758" t="s">
        <v>3213</v>
      </c>
      <c r="H245" s="758" t="s">
        <v>3214</v>
      </c>
      <c r="I245" s="761">
        <v>28.729999542236328</v>
      </c>
      <c r="J245" s="761">
        <v>168</v>
      </c>
      <c r="K245" s="762">
        <v>4826.64013671875</v>
      </c>
    </row>
    <row r="246" spans="1:11" ht="14.4" customHeight="1" x14ac:dyDescent="0.3">
      <c r="A246" s="756" t="s">
        <v>564</v>
      </c>
      <c r="B246" s="757" t="s">
        <v>565</v>
      </c>
      <c r="C246" s="758" t="s">
        <v>585</v>
      </c>
      <c r="D246" s="759" t="s">
        <v>586</v>
      </c>
      <c r="E246" s="758" t="s">
        <v>3135</v>
      </c>
      <c r="F246" s="759" t="s">
        <v>3136</v>
      </c>
      <c r="G246" s="758" t="s">
        <v>3523</v>
      </c>
      <c r="H246" s="758" t="s">
        <v>3524</v>
      </c>
      <c r="I246" s="761">
        <v>9.3299999237060547</v>
      </c>
      <c r="J246" s="761">
        <v>2</v>
      </c>
      <c r="K246" s="762">
        <v>18.659999847412109</v>
      </c>
    </row>
    <row r="247" spans="1:11" ht="14.4" customHeight="1" x14ac:dyDescent="0.3">
      <c r="A247" s="756" t="s">
        <v>564</v>
      </c>
      <c r="B247" s="757" t="s">
        <v>565</v>
      </c>
      <c r="C247" s="758" t="s">
        <v>585</v>
      </c>
      <c r="D247" s="759" t="s">
        <v>586</v>
      </c>
      <c r="E247" s="758" t="s">
        <v>3215</v>
      </c>
      <c r="F247" s="759" t="s">
        <v>3216</v>
      </c>
      <c r="G247" s="758" t="s">
        <v>3525</v>
      </c>
      <c r="H247" s="758" t="s">
        <v>3526</v>
      </c>
      <c r="I247" s="761">
        <v>9.6800003051757812</v>
      </c>
      <c r="J247" s="761">
        <v>100</v>
      </c>
      <c r="K247" s="762">
        <v>968</v>
      </c>
    </row>
    <row r="248" spans="1:11" ht="14.4" customHeight="1" x14ac:dyDescent="0.3">
      <c r="A248" s="756" t="s">
        <v>564</v>
      </c>
      <c r="B248" s="757" t="s">
        <v>565</v>
      </c>
      <c r="C248" s="758" t="s">
        <v>585</v>
      </c>
      <c r="D248" s="759" t="s">
        <v>586</v>
      </c>
      <c r="E248" s="758" t="s">
        <v>3215</v>
      </c>
      <c r="F248" s="759" t="s">
        <v>3216</v>
      </c>
      <c r="G248" s="758" t="s">
        <v>3217</v>
      </c>
      <c r="H248" s="758" t="s">
        <v>3218</v>
      </c>
      <c r="I248" s="761">
        <v>47.189998626708984</v>
      </c>
      <c r="J248" s="761">
        <v>319</v>
      </c>
      <c r="K248" s="762">
        <v>15053.609558105469</v>
      </c>
    </row>
    <row r="249" spans="1:11" ht="14.4" customHeight="1" x14ac:dyDescent="0.3">
      <c r="A249" s="756" t="s">
        <v>564</v>
      </c>
      <c r="B249" s="757" t="s">
        <v>565</v>
      </c>
      <c r="C249" s="758" t="s">
        <v>585</v>
      </c>
      <c r="D249" s="759" t="s">
        <v>586</v>
      </c>
      <c r="E249" s="758" t="s">
        <v>3215</v>
      </c>
      <c r="F249" s="759" t="s">
        <v>3216</v>
      </c>
      <c r="G249" s="758" t="s">
        <v>3527</v>
      </c>
      <c r="H249" s="758" t="s">
        <v>3528</v>
      </c>
      <c r="I249" s="761">
        <v>13.810000419616699</v>
      </c>
      <c r="J249" s="761">
        <v>300</v>
      </c>
      <c r="K249" s="762">
        <v>4141.8499755859375</v>
      </c>
    </row>
    <row r="250" spans="1:11" ht="14.4" customHeight="1" x14ac:dyDescent="0.3">
      <c r="A250" s="756" t="s">
        <v>564</v>
      </c>
      <c r="B250" s="757" t="s">
        <v>565</v>
      </c>
      <c r="C250" s="758" t="s">
        <v>585</v>
      </c>
      <c r="D250" s="759" t="s">
        <v>586</v>
      </c>
      <c r="E250" s="758" t="s">
        <v>3215</v>
      </c>
      <c r="F250" s="759" t="s">
        <v>3216</v>
      </c>
      <c r="G250" s="758" t="s">
        <v>3529</v>
      </c>
      <c r="H250" s="758" t="s">
        <v>3530</v>
      </c>
      <c r="I250" s="761">
        <v>2.9060000896453859</v>
      </c>
      <c r="J250" s="761">
        <v>350</v>
      </c>
      <c r="K250" s="762">
        <v>1017.5</v>
      </c>
    </row>
    <row r="251" spans="1:11" ht="14.4" customHeight="1" x14ac:dyDescent="0.3">
      <c r="A251" s="756" t="s">
        <v>564</v>
      </c>
      <c r="B251" s="757" t="s">
        <v>565</v>
      </c>
      <c r="C251" s="758" t="s">
        <v>585</v>
      </c>
      <c r="D251" s="759" t="s">
        <v>586</v>
      </c>
      <c r="E251" s="758" t="s">
        <v>3215</v>
      </c>
      <c r="F251" s="759" t="s">
        <v>3216</v>
      </c>
      <c r="G251" s="758" t="s">
        <v>3531</v>
      </c>
      <c r="H251" s="758" t="s">
        <v>3532</v>
      </c>
      <c r="I251" s="761">
        <v>2.9000000953674316</v>
      </c>
      <c r="J251" s="761">
        <v>800</v>
      </c>
      <c r="K251" s="762">
        <v>2320</v>
      </c>
    </row>
    <row r="252" spans="1:11" ht="14.4" customHeight="1" x14ac:dyDescent="0.3">
      <c r="A252" s="756" t="s">
        <v>564</v>
      </c>
      <c r="B252" s="757" t="s">
        <v>565</v>
      </c>
      <c r="C252" s="758" t="s">
        <v>585</v>
      </c>
      <c r="D252" s="759" t="s">
        <v>586</v>
      </c>
      <c r="E252" s="758" t="s">
        <v>3215</v>
      </c>
      <c r="F252" s="759" t="s">
        <v>3216</v>
      </c>
      <c r="G252" s="758" t="s">
        <v>3533</v>
      </c>
      <c r="H252" s="758" t="s">
        <v>3534</v>
      </c>
      <c r="I252" s="761">
        <v>2.9050000905990601</v>
      </c>
      <c r="J252" s="761">
        <v>500</v>
      </c>
      <c r="K252" s="762">
        <v>1452</v>
      </c>
    </row>
    <row r="253" spans="1:11" ht="14.4" customHeight="1" x14ac:dyDescent="0.3">
      <c r="A253" s="756" t="s">
        <v>564</v>
      </c>
      <c r="B253" s="757" t="s">
        <v>565</v>
      </c>
      <c r="C253" s="758" t="s">
        <v>585</v>
      </c>
      <c r="D253" s="759" t="s">
        <v>586</v>
      </c>
      <c r="E253" s="758" t="s">
        <v>3215</v>
      </c>
      <c r="F253" s="759" t="s">
        <v>3216</v>
      </c>
      <c r="G253" s="758" t="s">
        <v>3535</v>
      </c>
      <c r="H253" s="758" t="s">
        <v>3536</v>
      </c>
      <c r="I253" s="761">
        <v>291.8900146484375</v>
      </c>
      <c r="J253" s="761">
        <v>25</v>
      </c>
      <c r="K253" s="762">
        <v>7297.2001953125</v>
      </c>
    </row>
    <row r="254" spans="1:11" ht="14.4" customHeight="1" x14ac:dyDescent="0.3">
      <c r="A254" s="756" t="s">
        <v>564</v>
      </c>
      <c r="B254" s="757" t="s">
        <v>565</v>
      </c>
      <c r="C254" s="758" t="s">
        <v>585</v>
      </c>
      <c r="D254" s="759" t="s">
        <v>586</v>
      </c>
      <c r="E254" s="758" t="s">
        <v>3215</v>
      </c>
      <c r="F254" s="759" t="s">
        <v>3216</v>
      </c>
      <c r="G254" s="758" t="s">
        <v>3219</v>
      </c>
      <c r="H254" s="758" t="s">
        <v>3220</v>
      </c>
      <c r="I254" s="761">
        <v>2.9033334255218506</v>
      </c>
      <c r="J254" s="761">
        <v>300</v>
      </c>
      <c r="K254" s="762">
        <v>871</v>
      </c>
    </row>
    <row r="255" spans="1:11" ht="14.4" customHeight="1" x14ac:dyDescent="0.3">
      <c r="A255" s="756" t="s">
        <v>564</v>
      </c>
      <c r="B255" s="757" t="s">
        <v>565</v>
      </c>
      <c r="C255" s="758" t="s">
        <v>585</v>
      </c>
      <c r="D255" s="759" t="s">
        <v>586</v>
      </c>
      <c r="E255" s="758" t="s">
        <v>3215</v>
      </c>
      <c r="F255" s="759" t="s">
        <v>3216</v>
      </c>
      <c r="G255" s="758" t="s">
        <v>3537</v>
      </c>
      <c r="H255" s="758" t="s">
        <v>3538</v>
      </c>
      <c r="I255" s="761">
        <v>150.85000610351562</v>
      </c>
      <c r="J255" s="761">
        <v>10</v>
      </c>
      <c r="K255" s="762">
        <v>1508.489990234375</v>
      </c>
    </row>
    <row r="256" spans="1:11" ht="14.4" customHeight="1" x14ac:dyDescent="0.3">
      <c r="A256" s="756" t="s">
        <v>564</v>
      </c>
      <c r="B256" s="757" t="s">
        <v>565</v>
      </c>
      <c r="C256" s="758" t="s">
        <v>585</v>
      </c>
      <c r="D256" s="759" t="s">
        <v>586</v>
      </c>
      <c r="E256" s="758" t="s">
        <v>3215</v>
      </c>
      <c r="F256" s="759" t="s">
        <v>3216</v>
      </c>
      <c r="G256" s="758" t="s">
        <v>3539</v>
      </c>
      <c r="H256" s="758" t="s">
        <v>3540</v>
      </c>
      <c r="I256" s="761">
        <v>150.69999694824219</v>
      </c>
      <c r="J256" s="761">
        <v>2</v>
      </c>
      <c r="K256" s="762">
        <v>301.39999389648437</v>
      </c>
    </row>
    <row r="257" spans="1:11" ht="14.4" customHeight="1" x14ac:dyDescent="0.3">
      <c r="A257" s="756" t="s">
        <v>564</v>
      </c>
      <c r="B257" s="757" t="s">
        <v>565</v>
      </c>
      <c r="C257" s="758" t="s">
        <v>585</v>
      </c>
      <c r="D257" s="759" t="s">
        <v>586</v>
      </c>
      <c r="E257" s="758" t="s">
        <v>3215</v>
      </c>
      <c r="F257" s="759" t="s">
        <v>3216</v>
      </c>
      <c r="G257" s="758" t="s">
        <v>3541</v>
      </c>
      <c r="H257" s="758" t="s">
        <v>3542</v>
      </c>
      <c r="I257" s="761">
        <v>1.1999999731779098E-2</v>
      </c>
      <c r="J257" s="761">
        <v>1500</v>
      </c>
      <c r="K257" s="762">
        <v>20</v>
      </c>
    </row>
    <row r="258" spans="1:11" ht="14.4" customHeight="1" x14ac:dyDescent="0.3">
      <c r="A258" s="756" t="s">
        <v>564</v>
      </c>
      <c r="B258" s="757" t="s">
        <v>565</v>
      </c>
      <c r="C258" s="758" t="s">
        <v>585</v>
      </c>
      <c r="D258" s="759" t="s">
        <v>586</v>
      </c>
      <c r="E258" s="758" t="s">
        <v>3215</v>
      </c>
      <c r="F258" s="759" t="s">
        <v>3216</v>
      </c>
      <c r="G258" s="758" t="s">
        <v>3543</v>
      </c>
      <c r="H258" s="758" t="s">
        <v>3544</v>
      </c>
      <c r="I258" s="761">
        <v>1452</v>
      </c>
      <c r="J258" s="761">
        <v>5</v>
      </c>
      <c r="K258" s="762">
        <v>7260</v>
      </c>
    </row>
    <row r="259" spans="1:11" ht="14.4" customHeight="1" x14ac:dyDescent="0.3">
      <c r="A259" s="756" t="s">
        <v>564</v>
      </c>
      <c r="B259" s="757" t="s">
        <v>565</v>
      </c>
      <c r="C259" s="758" t="s">
        <v>585</v>
      </c>
      <c r="D259" s="759" t="s">
        <v>586</v>
      </c>
      <c r="E259" s="758" t="s">
        <v>3215</v>
      </c>
      <c r="F259" s="759" t="s">
        <v>3216</v>
      </c>
      <c r="G259" s="758" t="s">
        <v>3393</v>
      </c>
      <c r="H259" s="758" t="s">
        <v>3394</v>
      </c>
      <c r="I259" s="761">
        <v>2.7819999694824218</v>
      </c>
      <c r="J259" s="761">
        <v>3600</v>
      </c>
      <c r="K259" s="762">
        <v>10014</v>
      </c>
    </row>
    <row r="260" spans="1:11" ht="14.4" customHeight="1" x14ac:dyDescent="0.3">
      <c r="A260" s="756" t="s">
        <v>564</v>
      </c>
      <c r="B260" s="757" t="s">
        <v>565</v>
      </c>
      <c r="C260" s="758" t="s">
        <v>585</v>
      </c>
      <c r="D260" s="759" t="s">
        <v>586</v>
      </c>
      <c r="E260" s="758" t="s">
        <v>3215</v>
      </c>
      <c r="F260" s="759" t="s">
        <v>3216</v>
      </c>
      <c r="G260" s="758" t="s">
        <v>3545</v>
      </c>
      <c r="H260" s="758" t="s">
        <v>3546</v>
      </c>
      <c r="I260" s="761">
        <v>33.880001068115234</v>
      </c>
      <c r="J260" s="761">
        <v>2</v>
      </c>
      <c r="K260" s="762">
        <v>67.760002136230469</v>
      </c>
    </row>
    <row r="261" spans="1:11" ht="14.4" customHeight="1" x14ac:dyDescent="0.3">
      <c r="A261" s="756" t="s">
        <v>564</v>
      </c>
      <c r="B261" s="757" t="s">
        <v>565</v>
      </c>
      <c r="C261" s="758" t="s">
        <v>585</v>
      </c>
      <c r="D261" s="759" t="s">
        <v>586</v>
      </c>
      <c r="E261" s="758" t="s">
        <v>3215</v>
      </c>
      <c r="F261" s="759" t="s">
        <v>3216</v>
      </c>
      <c r="G261" s="758" t="s">
        <v>3547</v>
      </c>
      <c r="H261" s="758" t="s">
        <v>3548</v>
      </c>
      <c r="I261" s="761">
        <v>21.22499942779541</v>
      </c>
      <c r="J261" s="761">
        <v>175</v>
      </c>
      <c r="K261" s="762">
        <v>3714.3600463867187</v>
      </c>
    </row>
    <row r="262" spans="1:11" ht="14.4" customHeight="1" x14ac:dyDescent="0.3">
      <c r="A262" s="756" t="s">
        <v>564</v>
      </c>
      <c r="B262" s="757" t="s">
        <v>565</v>
      </c>
      <c r="C262" s="758" t="s">
        <v>585</v>
      </c>
      <c r="D262" s="759" t="s">
        <v>586</v>
      </c>
      <c r="E262" s="758" t="s">
        <v>3215</v>
      </c>
      <c r="F262" s="759" t="s">
        <v>3216</v>
      </c>
      <c r="G262" s="758" t="s">
        <v>3549</v>
      </c>
      <c r="H262" s="758" t="s">
        <v>3550</v>
      </c>
      <c r="I262" s="761">
        <v>45.5</v>
      </c>
      <c r="J262" s="761">
        <v>300</v>
      </c>
      <c r="K262" s="762">
        <v>13648.800048828125</v>
      </c>
    </row>
    <row r="263" spans="1:11" ht="14.4" customHeight="1" x14ac:dyDescent="0.3">
      <c r="A263" s="756" t="s">
        <v>564</v>
      </c>
      <c r="B263" s="757" t="s">
        <v>565</v>
      </c>
      <c r="C263" s="758" t="s">
        <v>585</v>
      </c>
      <c r="D263" s="759" t="s">
        <v>586</v>
      </c>
      <c r="E263" s="758" t="s">
        <v>3215</v>
      </c>
      <c r="F263" s="759" t="s">
        <v>3216</v>
      </c>
      <c r="G263" s="758" t="s">
        <v>3223</v>
      </c>
      <c r="H263" s="758" t="s">
        <v>3224</v>
      </c>
      <c r="I263" s="761">
        <v>11.142857279096331</v>
      </c>
      <c r="J263" s="761">
        <v>1300</v>
      </c>
      <c r="K263" s="762">
        <v>14486.799926757813</v>
      </c>
    </row>
    <row r="264" spans="1:11" ht="14.4" customHeight="1" x14ac:dyDescent="0.3">
      <c r="A264" s="756" t="s">
        <v>564</v>
      </c>
      <c r="B264" s="757" t="s">
        <v>565</v>
      </c>
      <c r="C264" s="758" t="s">
        <v>585</v>
      </c>
      <c r="D264" s="759" t="s">
        <v>586</v>
      </c>
      <c r="E264" s="758" t="s">
        <v>3215</v>
      </c>
      <c r="F264" s="759" t="s">
        <v>3216</v>
      </c>
      <c r="G264" s="758" t="s">
        <v>3551</v>
      </c>
      <c r="H264" s="758" t="s">
        <v>3552</v>
      </c>
      <c r="I264" s="761">
        <v>40.867499351501465</v>
      </c>
      <c r="J264" s="761">
        <v>80</v>
      </c>
      <c r="K264" s="762">
        <v>3269.4000854492187</v>
      </c>
    </row>
    <row r="265" spans="1:11" ht="14.4" customHeight="1" x14ac:dyDescent="0.3">
      <c r="A265" s="756" t="s">
        <v>564</v>
      </c>
      <c r="B265" s="757" t="s">
        <v>565</v>
      </c>
      <c r="C265" s="758" t="s">
        <v>585</v>
      </c>
      <c r="D265" s="759" t="s">
        <v>586</v>
      </c>
      <c r="E265" s="758" t="s">
        <v>3215</v>
      </c>
      <c r="F265" s="759" t="s">
        <v>3216</v>
      </c>
      <c r="G265" s="758" t="s">
        <v>3553</v>
      </c>
      <c r="H265" s="758" t="s">
        <v>3554</v>
      </c>
      <c r="I265" s="761">
        <v>14.590000152587891</v>
      </c>
      <c r="J265" s="761">
        <v>60</v>
      </c>
      <c r="K265" s="762">
        <v>874</v>
      </c>
    </row>
    <row r="266" spans="1:11" ht="14.4" customHeight="1" x14ac:dyDescent="0.3">
      <c r="A266" s="756" t="s">
        <v>564</v>
      </c>
      <c r="B266" s="757" t="s">
        <v>565</v>
      </c>
      <c r="C266" s="758" t="s">
        <v>585</v>
      </c>
      <c r="D266" s="759" t="s">
        <v>586</v>
      </c>
      <c r="E266" s="758" t="s">
        <v>3215</v>
      </c>
      <c r="F266" s="759" t="s">
        <v>3216</v>
      </c>
      <c r="G266" s="758" t="s">
        <v>3227</v>
      </c>
      <c r="H266" s="758" t="s">
        <v>3228</v>
      </c>
      <c r="I266" s="761">
        <v>6.1260000228881832</v>
      </c>
      <c r="J266" s="761">
        <v>2400</v>
      </c>
      <c r="K266" s="762">
        <v>14702</v>
      </c>
    </row>
    <row r="267" spans="1:11" ht="14.4" customHeight="1" x14ac:dyDescent="0.3">
      <c r="A267" s="756" t="s">
        <v>564</v>
      </c>
      <c r="B267" s="757" t="s">
        <v>565</v>
      </c>
      <c r="C267" s="758" t="s">
        <v>585</v>
      </c>
      <c r="D267" s="759" t="s">
        <v>586</v>
      </c>
      <c r="E267" s="758" t="s">
        <v>3215</v>
      </c>
      <c r="F267" s="759" t="s">
        <v>3216</v>
      </c>
      <c r="G267" s="758" t="s">
        <v>3555</v>
      </c>
      <c r="H267" s="758" t="s">
        <v>3556</v>
      </c>
      <c r="I267" s="761">
        <v>3.4483333826065063</v>
      </c>
      <c r="J267" s="761">
        <v>1200</v>
      </c>
      <c r="K267" s="762">
        <v>4129.9999694824219</v>
      </c>
    </row>
    <row r="268" spans="1:11" ht="14.4" customHeight="1" x14ac:dyDescent="0.3">
      <c r="A268" s="756" t="s">
        <v>564</v>
      </c>
      <c r="B268" s="757" t="s">
        <v>565</v>
      </c>
      <c r="C268" s="758" t="s">
        <v>585</v>
      </c>
      <c r="D268" s="759" t="s">
        <v>586</v>
      </c>
      <c r="E268" s="758" t="s">
        <v>3215</v>
      </c>
      <c r="F268" s="759" t="s">
        <v>3216</v>
      </c>
      <c r="G268" s="758" t="s">
        <v>3557</v>
      </c>
      <c r="H268" s="758" t="s">
        <v>3558</v>
      </c>
      <c r="I268" s="761">
        <v>24.409999847412109</v>
      </c>
      <c r="J268" s="761">
        <v>100</v>
      </c>
      <c r="K268" s="762">
        <v>2440.580078125</v>
      </c>
    </row>
    <row r="269" spans="1:11" ht="14.4" customHeight="1" x14ac:dyDescent="0.3">
      <c r="A269" s="756" t="s">
        <v>564</v>
      </c>
      <c r="B269" s="757" t="s">
        <v>565</v>
      </c>
      <c r="C269" s="758" t="s">
        <v>585</v>
      </c>
      <c r="D269" s="759" t="s">
        <v>586</v>
      </c>
      <c r="E269" s="758" t="s">
        <v>3215</v>
      </c>
      <c r="F269" s="759" t="s">
        <v>3216</v>
      </c>
      <c r="G269" s="758" t="s">
        <v>3559</v>
      </c>
      <c r="H269" s="758" t="s">
        <v>3560</v>
      </c>
      <c r="I269" s="761">
        <v>32.900001525878906</v>
      </c>
      <c r="J269" s="761">
        <v>30</v>
      </c>
      <c r="K269" s="762">
        <v>987</v>
      </c>
    </row>
    <row r="270" spans="1:11" ht="14.4" customHeight="1" x14ac:dyDescent="0.3">
      <c r="A270" s="756" t="s">
        <v>564</v>
      </c>
      <c r="B270" s="757" t="s">
        <v>565</v>
      </c>
      <c r="C270" s="758" t="s">
        <v>585</v>
      </c>
      <c r="D270" s="759" t="s">
        <v>586</v>
      </c>
      <c r="E270" s="758" t="s">
        <v>3215</v>
      </c>
      <c r="F270" s="759" t="s">
        <v>3216</v>
      </c>
      <c r="G270" s="758" t="s">
        <v>3561</v>
      </c>
      <c r="H270" s="758" t="s">
        <v>3562</v>
      </c>
      <c r="I270" s="761">
        <v>110.52999877929687</v>
      </c>
      <c r="J270" s="761">
        <v>25</v>
      </c>
      <c r="K270" s="762">
        <v>2763.25</v>
      </c>
    </row>
    <row r="271" spans="1:11" ht="14.4" customHeight="1" x14ac:dyDescent="0.3">
      <c r="A271" s="756" t="s">
        <v>564</v>
      </c>
      <c r="B271" s="757" t="s">
        <v>565</v>
      </c>
      <c r="C271" s="758" t="s">
        <v>585</v>
      </c>
      <c r="D271" s="759" t="s">
        <v>586</v>
      </c>
      <c r="E271" s="758" t="s">
        <v>3215</v>
      </c>
      <c r="F271" s="759" t="s">
        <v>3216</v>
      </c>
      <c r="G271" s="758" t="s">
        <v>3563</v>
      </c>
      <c r="H271" s="758" t="s">
        <v>3564</v>
      </c>
      <c r="I271" s="761">
        <v>45.979999542236328</v>
      </c>
      <c r="J271" s="761">
        <v>20</v>
      </c>
      <c r="K271" s="762">
        <v>919.5999755859375</v>
      </c>
    </row>
    <row r="272" spans="1:11" ht="14.4" customHeight="1" x14ac:dyDescent="0.3">
      <c r="A272" s="756" t="s">
        <v>564</v>
      </c>
      <c r="B272" s="757" t="s">
        <v>565</v>
      </c>
      <c r="C272" s="758" t="s">
        <v>585</v>
      </c>
      <c r="D272" s="759" t="s">
        <v>586</v>
      </c>
      <c r="E272" s="758" t="s">
        <v>3215</v>
      </c>
      <c r="F272" s="759" t="s">
        <v>3216</v>
      </c>
      <c r="G272" s="758" t="s">
        <v>3565</v>
      </c>
      <c r="H272" s="758" t="s">
        <v>3566</v>
      </c>
      <c r="I272" s="761">
        <v>17.979999542236328</v>
      </c>
      <c r="J272" s="761">
        <v>50</v>
      </c>
      <c r="K272" s="762">
        <v>899.00003051757812</v>
      </c>
    </row>
    <row r="273" spans="1:11" ht="14.4" customHeight="1" x14ac:dyDescent="0.3">
      <c r="A273" s="756" t="s">
        <v>564</v>
      </c>
      <c r="B273" s="757" t="s">
        <v>565</v>
      </c>
      <c r="C273" s="758" t="s">
        <v>585</v>
      </c>
      <c r="D273" s="759" t="s">
        <v>586</v>
      </c>
      <c r="E273" s="758" t="s">
        <v>3215</v>
      </c>
      <c r="F273" s="759" t="s">
        <v>3216</v>
      </c>
      <c r="G273" s="758" t="s">
        <v>3241</v>
      </c>
      <c r="H273" s="758" t="s">
        <v>3242</v>
      </c>
      <c r="I273" s="761">
        <v>13.199999809265137</v>
      </c>
      <c r="J273" s="761">
        <v>10</v>
      </c>
      <c r="K273" s="762">
        <v>132</v>
      </c>
    </row>
    <row r="274" spans="1:11" ht="14.4" customHeight="1" x14ac:dyDescent="0.3">
      <c r="A274" s="756" t="s">
        <v>564</v>
      </c>
      <c r="B274" s="757" t="s">
        <v>565</v>
      </c>
      <c r="C274" s="758" t="s">
        <v>585</v>
      </c>
      <c r="D274" s="759" t="s">
        <v>586</v>
      </c>
      <c r="E274" s="758" t="s">
        <v>3215</v>
      </c>
      <c r="F274" s="759" t="s">
        <v>3216</v>
      </c>
      <c r="G274" s="758" t="s">
        <v>3567</v>
      </c>
      <c r="H274" s="758" t="s">
        <v>3568</v>
      </c>
      <c r="I274" s="761">
        <v>13.199999809265137</v>
      </c>
      <c r="J274" s="761">
        <v>10</v>
      </c>
      <c r="K274" s="762">
        <v>132</v>
      </c>
    </row>
    <row r="275" spans="1:11" ht="14.4" customHeight="1" x14ac:dyDescent="0.3">
      <c r="A275" s="756" t="s">
        <v>564</v>
      </c>
      <c r="B275" s="757" t="s">
        <v>565</v>
      </c>
      <c r="C275" s="758" t="s">
        <v>585</v>
      </c>
      <c r="D275" s="759" t="s">
        <v>586</v>
      </c>
      <c r="E275" s="758" t="s">
        <v>3215</v>
      </c>
      <c r="F275" s="759" t="s">
        <v>3216</v>
      </c>
      <c r="G275" s="758" t="s">
        <v>3569</v>
      </c>
      <c r="H275" s="758" t="s">
        <v>3570</v>
      </c>
      <c r="I275" s="761">
        <v>2311.10009765625</v>
      </c>
      <c r="J275" s="761">
        <v>1</v>
      </c>
      <c r="K275" s="762">
        <v>2311.10009765625</v>
      </c>
    </row>
    <row r="276" spans="1:11" ht="14.4" customHeight="1" x14ac:dyDescent="0.3">
      <c r="A276" s="756" t="s">
        <v>564</v>
      </c>
      <c r="B276" s="757" t="s">
        <v>565</v>
      </c>
      <c r="C276" s="758" t="s">
        <v>585</v>
      </c>
      <c r="D276" s="759" t="s">
        <v>586</v>
      </c>
      <c r="E276" s="758" t="s">
        <v>3215</v>
      </c>
      <c r="F276" s="759" t="s">
        <v>3216</v>
      </c>
      <c r="G276" s="758" t="s">
        <v>3571</v>
      </c>
      <c r="H276" s="758" t="s">
        <v>3572</v>
      </c>
      <c r="I276" s="761">
        <v>1249.9300537109375</v>
      </c>
      <c r="J276" s="761">
        <v>1</v>
      </c>
      <c r="K276" s="762">
        <v>1249.9300537109375</v>
      </c>
    </row>
    <row r="277" spans="1:11" ht="14.4" customHeight="1" x14ac:dyDescent="0.3">
      <c r="A277" s="756" t="s">
        <v>564</v>
      </c>
      <c r="B277" s="757" t="s">
        <v>565</v>
      </c>
      <c r="C277" s="758" t="s">
        <v>585</v>
      </c>
      <c r="D277" s="759" t="s">
        <v>586</v>
      </c>
      <c r="E277" s="758" t="s">
        <v>3215</v>
      </c>
      <c r="F277" s="759" t="s">
        <v>3216</v>
      </c>
      <c r="G277" s="758" t="s">
        <v>3573</v>
      </c>
      <c r="H277" s="758" t="s">
        <v>3574</v>
      </c>
      <c r="I277" s="761">
        <v>4.0280001640319822</v>
      </c>
      <c r="J277" s="761">
        <v>850</v>
      </c>
      <c r="K277" s="762">
        <v>3423.5</v>
      </c>
    </row>
    <row r="278" spans="1:11" ht="14.4" customHeight="1" x14ac:dyDescent="0.3">
      <c r="A278" s="756" t="s">
        <v>564</v>
      </c>
      <c r="B278" s="757" t="s">
        <v>565</v>
      </c>
      <c r="C278" s="758" t="s">
        <v>585</v>
      </c>
      <c r="D278" s="759" t="s">
        <v>586</v>
      </c>
      <c r="E278" s="758" t="s">
        <v>3215</v>
      </c>
      <c r="F278" s="759" t="s">
        <v>3216</v>
      </c>
      <c r="G278" s="758" t="s">
        <v>3575</v>
      </c>
      <c r="H278" s="758" t="s">
        <v>3576</v>
      </c>
      <c r="I278" s="761">
        <v>108.88500213623047</v>
      </c>
      <c r="J278" s="761">
        <v>40</v>
      </c>
      <c r="K278" s="762">
        <v>4355.419921875</v>
      </c>
    </row>
    <row r="279" spans="1:11" ht="14.4" customHeight="1" x14ac:dyDescent="0.3">
      <c r="A279" s="756" t="s">
        <v>564</v>
      </c>
      <c r="B279" s="757" t="s">
        <v>565</v>
      </c>
      <c r="C279" s="758" t="s">
        <v>585</v>
      </c>
      <c r="D279" s="759" t="s">
        <v>586</v>
      </c>
      <c r="E279" s="758" t="s">
        <v>3215</v>
      </c>
      <c r="F279" s="759" t="s">
        <v>3216</v>
      </c>
      <c r="G279" s="758" t="s">
        <v>3251</v>
      </c>
      <c r="H279" s="758" t="s">
        <v>3252</v>
      </c>
      <c r="I279" s="761">
        <v>9.6800003051757812</v>
      </c>
      <c r="J279" s="761">
        <v>900</v>
      </c>
      <c r="K279" s="762">
        <v>8712</v>
      </c>
    </row>
    <row r="280" spans="1:11" ht="14.4" customHeight="1" x14ac:dyDescent="0.3">
      <c r="A280" s="756" t="s">
        <v>564</v>
      </c>
      <c r="B280" s="757" t="s">
        <v>565</v>
      </c>
      <c r="C280" s="758" t="s">
        <v>585</v>
      </c>
      <c r="D280" s="759" t="s">
        <v>586</v>
      </c>
      <c r="E280" s="758" t="s">
        <v>3215</v>
      </c>
      <c r="F280" s="759" t="s">
        <v>3216</v>
      </c>
      <c r="G280" s="758" t="s">
        <v>3253</v>
      </c>
      <c r="H280" s="758" t="s">
        <v>3254</v>
      </c>
      <c r="I280" s="761">
        <v>4.6233332951863604</v>
      </c>
      <c r="J280" s="761">
        <v>100</v>
      </c>
      <c r="K280" s="762">
        <v>462.20000457763672</v>
      </c>
    </row>
    <row r="281" spans="1:11" ht="14.4" customHeight="1" x14ac:dyDescent="0.3">
      <c r="A281" s="756" t="s">
        <v>564</v>
      </c>
      <c r="B281" s="757" t="s">
        <v>565</v>
      </c>
      <c r="C281" s="758" t="s">
        <v>585</v>
      </c>
      <c r="D281" s="759" t="s">
        <v>586</v>
      </c>
      <c r="E281" s="758" t="s">
        <v>3215</v>
      </c>
      <c r="F281" s="759" t="s">
        <v>3216</v>
      </c>
      <c r="G281" s="758" t="s">
        <v>3577</v>
      </c>
      <c r="H281" s="758" t="s">
        <v>3578</v>
      </c>
      <c r="I281" s="761">
        <v>1.9900000095367432</v>
      </c>
      <c r="J281" s="761">
        <v>3</v>
      </c>
      <c r="K281" s="762">
        <v>5.9699997901916504</v>
      </c>
    </row>
    <row r="282" spans="1:11" ht="14.4" customHeight="1" x14ac:dyDescent="0.3">
      <c r="A282" s="756" t="s">
        <v>564</v>
      </c>
      <c r="B282" s="757" t="s">
        <v>565</v>
      </c>
      <c r="C282" s="758" t="s">
        <v>585</v>
      </c>
      <c r="D282" s="759" t="s">
        <v>586</v>
      </c>
      <c r="E282" s="758" t="s">
        <v>3215</v>
      </c>
      <c r="F282" s="759" t="s">
        <v>3216</v>
      </c>
      <c r="G282" s="758" t="s">
        <v>3579</v>
      </c>
      <c r="H282" s="758" t="s">
        <v>3580</v>
      </c>
      <c r="I282" s="761">
        <v>172.08999633789063</v>
      </c>
      <c r="J282" s="761">
        <v>360</v>
      </c>
      <c r="K282" s="762">
        <v>61952.099609375</v>
      </c>
    </row>
    <row r="283" spans="1:11" ht="14.4" customHeight="1" x14ac:dyDescent="0.3">
      <c r="A283" s="756" t="s">
        <v>564</v>
      </c>
      <c r="B283" s="757" t="s">
        <v>565</v>
      </c>
      <c r="C283" s="758" t="s">
        <v>585</v>
      </c>
      <c r="D283" s="759" t="s">
        <v>586</v>
      </c>
      <c r="E283" s="758" t="s">
        <v>3215</v>
      </c>
      <c r="F283" s="759" t="s">
        <v>3216</v>
      </c>
      <c r="G283" s="758" t="s">
        <v>3581</v>
      </c>
      <c r="H283" s="758" t="s">
        <v>3582</v>
      </c>
      <c r="I283" s="761">
        <v>81.735000610351563</v>
      </c>
      <c r="J283" s="761">
        <v>360</v>
      </c>
      <c r="K283" s="762">
        <v>29424.24072265625</v>
      </c>
    </row>
    <row r="284" spans="1:11" ht="14.4" customHeight="1" x14ac:dyDescent="0.3">
      <c r="A284" s="756" t="s">
        <v>564</v>
      </c>
      <c r="B284" s="757" t="s">
        <v>565</v>
      </c>
      <c r="C284" s="758" t="s">
        <v>585</v>
      </c>
      <c r="D284" s="759" t="s">
        <v>586</v>
      </c>
      <c r="E284" s="758" t="s">
        <v>3215</v>
      </c>
      <c r="F284" s="759" t="s">
        <v>3216</v>
      </c>
      <c r="G284" s="758" t="s">
        <v>3583</v>
      </c>
      <c r="H284" s="758" t="s">
        <v>3584</v>
      </c>
      <c r="I284" s="761">
        <v>32.310001373291016</v>
      </c>
      <c r="J284" s="761">
        <v>100</v>
      </c>
      <c r="K284" s="762">
        <v>3231</v>
      </c>
    </row>
    <row r="285" spans="1:11" ht="14.4" customHeight="1" x14ac:dyDescent="0.3">
      <c r="A285" s="756" t="s">
        <v>564</v>
      </c>
      <c r="B285" s="757" t="s">
        <v>565</v>
      </c>
      <c r="C285" s="758" t="s">
        <v>585</v>
      </c>
      <c r="D285" s="759" t="s">
        <v>586</v>
      </c>
      <c r="E285" s="758" t="s">
        <v>3215</v>
      </c>
      <c r="F285" s="759" t="s">
        <v>3216</v>
      </c>
      <c r="G285" s="758" t="s">
        <v>3585</v>
      </c>
      <c r="H285" s="758" t="s">
        <v>3586</v>
      </c>
      <c r="I285" s="761">
        <v>0.25</v>
      </c>
      <c r="J285" s="761">
        <v>200</v>
      </c>
      <c r="K285" s="762">
        <v>50</v>
      </c>
    </row>
    <row r="286" spans="1:11" ht="14.4" customHeight="1" x14ac:dyDescent="0.3">
      <c r="A286" s="756" t="s">
        <v>564</v>
      </c>
      <c r="B286" s="757" t="s">
        <v>565</v>
      </c>
      <c r="C286" s="758" t="s">
        <v>585</v>
      </c>
      <c r="D286" s="759" t="s">
        <v>586</v>
      </c>
      <c r="E286" s="758" t="s">
        <v>3215</v>
      </c>
      <c r="F286" s="759" t="s">
        <v>3216</v>
      </c>
      <c r="G286" s="758" t="s">
        <v>3587</v>
      </c>
      <c r="H286" s="758" t="s">
        <v>3588</v>
      </c>
      <c r="I286" s="761">
        <v>154</v>
      </c>
      <c r="J286" s="761">
        <v>10</v>
      </c>
      <c r="K286" s="762">
        <v>1540</v>
      </c>
    </row>
    <row r="287" spans="1:11" ht="14.4" customHeight="1" x14ac:dyDescent="0.3">
      <c r="A287" s="756" t="s">
        <v>564</v>
      </c>
      <c r="B287" s="757" t="s">
        <v>565</v>
      </c>
      <c r="C287" s="758" t="s">
        <v>585</v>
      </c>
      <c r="D287" s="759" t="s">
        <v>586</v>
      </c>
      <c r="E287" s="758" t="s">
        <v>3215</v>
      </c>
      <c r="F287" s="759" t="s">
        <v>3216</v>
      </c>
      <c r="G287" s="758" t="s">
        <v>3589</v>
      </c>
      <c r="H287" s="758" t="s">
        <v>3590</v>
      </c>
      <c r="I287" s="761">
        <v>133.10000610351562</v>
      </c>
      <c r="J287" s="761">
        <v>10</v>
      </c>
      <c r="K287" s="762">
        <v>1331</v>
      </c>
    </row>
    <row r="288" spans="1:11" ht="14.4" customHeight="1" x14ac:dyDescent="0.3">
      <c r="A288" s="756" t="s">
        <v>564</v>
      </c>
      <c r="B288" s="757" t="s">
        <v>565</v>
      </c>
      <c r="C288" s="758" t="s">
        <v>585</v>
      </c>
      <c r="D288" s="759" t="s">
        <v>586</v>
      </c>
      <c r="E288" s="758" t="s">
        <v>3215</v>
      </c>
      <c r="F288" s="759" t="s">
        <v>3216</v>
      </c>
      <c r="G288" s="758" t="s">
        <v>3591</v>
      </c>
      <c r="H288" s="758" t="s">
        <v>3592</v>
      </c>
      <c r="I288" s="761">
        <v>22.299999237060547</v>
      </c>
      <c r="J288" s="761">
        <v>150</v>
      </c>
      <c r="K288" s="762">
        <v>3345.199951171875</v>
      </c>
    </row>
    <row r="289" spans="1:11" ht="14.4" customHeight="1" x14ac:dyDescent="0.3">
      <c r="A289" s="756" t="s">
        <v>564</v>
      </c>
      <c r="B289" s="757" t="s">
        <v>565</v>
      </c>
      <c r="C289" s="758" t="s">
        <v>585</v>
      </c>
      <c r="D289" s="759" t="s">
        <v>586</v>
      </c>
      <c r="E289" s="758" t="s">
        <v>3215</v>
      </c>
      <c r="F289" s="759" t="s">
        <v>3216</v>
      </c>
      <c r="G289" s="758" t="s">
        <v>3593</v>
      </c>
      <c r="H289" s="758" t="s">
        <v>3594</v>
      </c>
      <c r="I289" s="761">
        <v>393.25</v>
      </c>
      <c r="J289" s="761">
        <v>6</v>
      </c>
      <c r="K289" s="762">
        <v>2359.5</v>
      </c>
    </row>
    <row r="290" spans="1:11" ht="14.4" customHeight="1" x14ac:dyDescent="0.3">
      <c r="A290" s="756" t="s">
        <v>564</v>
      </c>
      <c r="B290" s="757" t="s">
        <v>565</v>
      </c>
      <c r="C290" s="758" t="s">
        <v>585</v>
      </c>
      <c r="D290" s="759" t="s">
        <v>586</v>
      </c>
      <c r="E290" s="758" t="s">
        <v>3215</v>
      </c>
      <c r="F290" s="759" t="s">
        <v>3216</v>
      </c>
      <c r="G290" s="758" t="s">
        <v>3595</v>
      </c>
      <c r="H290" s="758" t="s">
        <v>3596</v>
      </c>
      <c r="I290" s="761">
        <v>61.060001373291016</v>
      </c>
      <c r="J290" s="761">
        <v>50</v>
      </c>
      <c r="K290" s="762">
        <v>3052.830078125</v>
      </c>
    </row>
    <row r="291" spans="1:11" ht="14.4" customHeight="1" x14ac:dyDescent="0.3">
      <c r="A291" s="756" t="s">
        <v>564</v>
      </c>
      <c r="B291" s="757" t="s">
        <v>565</v>
      </c>
      <c r="C291" s="758" t="s">
        <v>585</v>
      </c>
      <c r="D291" s="759" t="s">
        <v>586</v>
      </c>
      <c r="E291" s="758" t="s">
        <v>3215</v>
      </c>
      <c r="F291" s="759" t="s">
        <v>3216</v>
      </c>
      <c r="G291" s="758" t="s">
        <v>3597</v>
      </c>
      <c r="H291" s="758" t="s">
        <v>3598</v>
      </c>
      <c r="I291" s="761">
        <v>72.839996337890625</v>
      </c>
      <c r="J291" s="761">
        <v>50</v>
      </c>
      <c r="K291" s="762">
        <v>3642.10009765625</v>
      </c>
    </row>
    <row r="292" spans="1:11" ht="14.4" customHeight="1" x14ac:dyDescent="0.3">
      <c r="A292" s="756" t="s">
        <v>564</v>
      </c>
      <c r="B292" s="757" t="s">
        <v>565</v>
      </c>
      <c r="C292" s="758" t="s">
        <v>585</v>
      </c>
      <c r="D292" s="759" t="s">
        <v>586</v>
      </c>
      <c r="E292" s="758" t="s">
        <v>3215</v>
      </c>
      <c r="F292" s="759" t="s">
        <v>3216</v>
      </c>
      <c r="G292" s="758" t="s">
        <v>3599</v>
      </c>
      <c r="H292" s="758" t="s">
        <v>3600</v>
      </c>
      <c r="I292" s="761">
        <v>1672.219970703125</v>
      </c>
      <c r="J292" s="761">
        <v>1</v>
      </c>
      <c r="K292" s="762">
        <v>1672.219970703125</v>
      </c>
    </row>
    <row r="293" spans="1:11" ht="14.4" customHeight="1" x14ac:dyDescent="0.3">
      <c r="A293" s="756" t="s">
        <v>564</v>
      </c>
      <c r="B293" s="757" t="s">
        <v>565</v>
      </c>
      <c r="C293" s="758" t="s">
        <v>585</v>
      </c>
      <c r="D293" s="759" t="s">
        <v>586</v>
      </c>
      <c r="E293" s="758" t="s">
        <v>3215</v>
      </c>
      <c r="F293" s="759" t="s">
        <v>3216</v>
      </c>
      <c r="G293" s="758" t="s">
        <v>3259</v>
      </c>
      <c r="H293" s="758" t="s">
        <v>3260</v>
      </c>
      <c r="I293" s="761">
        <v>13.310000419616699</v>
      </c>
      <c r="J293" s="761">
        <v>150</v>
      </c>
      <c r="K293" s="762">
        <v>1996.4999618530273</v>
      </c>
    </row>
    <row r="294" spans="1:11" ht="14.4" customHeight="1" x14ac:dyDescent="0.3">
      <c r="A294" s="756" t="s">
        <v>564</v>
      </c>
      <c r="B294" s="757" t="s">
        <v>565</v>
      </c>
      <c r="C294" s="758" t="s">
        <v>585</v>
      </c>
      <c r="D294" s="759" t="s">
        <v>586</v>
      </c>
      <c r="E294" s="758" t="s">
        <v>3215</v>
      </c>
      <c r="F294" s="759" t="s">
        <v>3216</v>
      </c>
      <c r="G294" s="758" t="s">
        <v>3261</v>
      </c>
      <c r="H294" s="758" t="s">
        <v>3262</v>
      </c>
      <c r="I294" s="761">
        <v>2.2799999713897705</v>
      </c>
      <c r="J294" s="761">
        <v>50</v>
      </c>
      <c r="K294" s="762">
        <v>114</v>
      </c>
    </row>
    <row r="295" spans="1:11" ht="14.4" customHeight="1" x14ac:dyDescent="0.3">
      <c r="A295" s="756" t="s">
        <v>564</v>
      </c>
      <c r="B295" s="757" t="s">
        <v>565</v>
      </c>
      <c r="C295" s="758" t="s">
        <v>585</v>
      </c>
      <c r="D295" s="759" t="s">
        <v>586</v>
      </c>
      <c r="E295" s="758" t="s">
        <v>3215</v>
      </c>
      <c r="F295" s="759" t="s">
        <v>3216</v>
      </c>
      <c r="G295" s="758" t="s">
        <v>3601</v>
      </c>
      <c r="H295" s="758" t="s">
        <v>3602</v>
      </c>
      <c r="I295" s="761">
        <v>165.77000427246094</v>
      </c>
      <c r="J295" s="761">
        <v>3</v>
      </c>
      <c r="K295" s="762">
        <v>497.30999755859375</v>
      </c>
    </row>
    <row r="296" spans="1:11" ht="14.4" customHeight="1" x14ac:dyDescent="0.3">
      <c r="A296" s="756" t="s">
        <v>564</v>
      </c>
      <c r="B296" s="757" t="s">
        <v>565</v>
      </c>
      <c r="C296" s="758" t="s">
        <v>585</v>
      </c>
      <c r="D296" s="759" t="s">
        <v>586</v>
      </c>
      <c r="E296" s="758" t="s">
        <v>3215</v>
      </c>
      <c r="F296" s="759" t="s">
        <v>3216</v>
      </c>
      <c r="G296" s="758" t="s">
        <v>3603</v>
      </c>
      <c r="H296" s="758" t="s">
        <v>3604</v>
      </c>
      <c r="I296" s="761">
        <v>111.21500015258789</v>
      </c>
      <c r="J296" s="761">
        <v>10</v>
      </c>
      <c r="K296" s="762">
        <v>1112.1499633789062</v>
      </c>
    </row>
    <row r="297" spans="1:11" ht="14.4" customHeight="1" x14ac:dyDescent="0.3">
      <c r="A297" s="756" t="s">
        <v>564</v>
      </c>
      <c r="B297" s="757" t="s">
        <v>565</v>
      </c>
      <c r="C297" s="758" t="s">
        <v>585</v>
      </c>
      <c r="D297" s="759" t="s">
        <v>586</v>
      </c>
      <c r="E297" s="758" t="s">
        <v>3215</v>
      </c>
      <c r="F297" s="759" t="s">
        <v>3216</v>
      </c>
      <c r="G297" s="758" t="s">
        <v>3605</v>
      </c>
      <c r="H297" s="758" t="s">
        <v>3606</v>
      </c>
      <c r="I297" s="761">
        <v>63.82499885559082</v>
      </c>
      <c r="J297" s="761">
        <v>40</v>
      </c>
      <c r="K297" s="762">
        <v>2553.06005859375</v>
      </c>
    </row>
    <row r="298" spans="1:11" ht="14.4" customHeight="1" x14ac:dyDescent="0.3">
      <c r="A298" s="756" t="s">
        <v>564</v>
      </c>
      <c r="B298" s="757" t="s">
        <v>565</v>
      </c>
      <c r="C298" s="758" t="s">
        <v>585</v>
      </c>
      <c r="D298" s="759" t="s">
        <v>586</v>
      </c>
      <c r="E298" s="758" t="s">
        <v>3215</v>
      </c>
      <c r="F298" s="759" t="s">
        <v>3216</v>
      </c>
      <c r="G298" s="758" t="s">
        <v>3607</v>
      </c>
      <c r="H298" s="758" t="s">
        <v>3608</v>
      </c>
      <c r="I298" s="761">
        <v>179.69000244140625</v>
      </c>
      <c r="J298" s="761">
        <v>4</v>
      </c>
      <c r="K298" s="762">
        <v>718.739990234375</v>
      </c>
    </row>
    <row r="299" spans="1:11" ht="14.4" customHeight="1" x14ac:dyDescent="0.3">
      <c r="A299" s="756" t="s">
        <v>564</v>
      </c>
      <c r="B299" s="757" t="s">
        <v>565</v>
      </c>
      <c r="C299" s="758" t="s">
        <v>585</v>
      </c>
      <c r="D299" s="759" t="s">
        <v>586</v>
      </c>
      <c r="E299" s="758" t="s">
        <v>3215</v>
      </c>
      <c r="F299" s="759" t="s">
        <v>3216</v>
      </c>
      <c r="G299" s="758" t="s">
        <v>3609</v>
      </c>
      <c r="H299" s="758" t="s">
        <v>3610</v>
      </c>
      <c r="I299" s="761">
        <v>62.759998321533203</v>
      </c>
      <c r="J299" s="761">
        <v>10</v>
      </c>
      <c r="K299" s="762">
        <v>627.5999755859375</v>
      </c>
    </row>
    <row r="300" spans="1:11" ht="14.4" customHeight="1" x14ac:dyDescent="0.3">
      <c r="A300" s="756" t="s">
        <v>564</v>
      </c>
      <c r="B300" s="757" t="s">
        <v>565</v>
      </c>
      <c r="C300" s="758" t="s">
        <v>585</v>
      </c>
      <c r="D300" s="759" t="s">
        <v>586</v>
      </c>
      <c r="E300" s="758" t="s">
        <v>3215</v>
      </c>
      <c r="F300" s="759" t="s">
        <v>3216</v>
      </c>
      <c r="G300" s="758" t="s">
        <v>3611</v>
      </c>
      <c r="H300" s="758" t="s">
        <v>3612</v>
      </c>
      <c r="I300" s="761">
        <v>185.1300048828125</v>
      </c>
      <c r="J300" s="761">
        <v>5</v>
      </c>
      <c r="K300" s="762">
        <v>925.6500244140625</v>
      </c>
    </row>
    <row r="301" spans="1:11" ht="14.4" customHeight="1" x14ac:dyDescent="0.3">
      <c r="A301" s="756" t="s">
        <v>564</v>
      </c>
      <c r="B301" s="757" t="s">
        <v>565</v>
      </c>
      <c r="C301" s="758" t="s">
        <v>585</v>
      </c>
      <c r="D301" s="759" t="s">
        <v>586</v>
      </c>
      <c r="E301" s="758" t="s">
        <v>3215</v>
      </c>
      <c r="F301" s="759" t="s">
        <v>3216</v>
      </c>
      <c r="G301" s="758" t="s">
        <v>3263</v>
      </c>
      <c r="H301" s="758" t="s">
        <v>3264</v>
      </c>
      <c r="I301" s="761">
        <v>2.8559998989105226</v>
      </c>
      <c r="J301" s="761">
        <v>750</v>
      </c>
      <c r="K301" s="762">
        <v>2142</v>
      </c>
    </row>
    <row r="302" spans="1:11" ht="14.4" customHeight="1" x14ac:dyDescent="0.3">
      <c r="A302" s="756" t="s">
        <v>564</v>
      </c>
      <c r="B302" s="757" t="s">
        <v>565</v>
      </c>
      <c r="C302" s="758" t="s">
        <v>585</v>
      </c>
      <c r="D302" s="759" t="s">
        <v>586</v>
      </c>
      <c r="E302" s="758" t="s">
        <v>3215</v>
      </c>
      <c r="F302" s="759" t="s">
        <v>3216</v>
      </c>
      <c r="G302" s="758" t="s">
        <v>3265</v>
      </c>
      <c r="H302" s="758" t="s">
        <v>3266</v>
      </c>
      <c r="I302" s="761">
        <v>9.1999998092651367</v>
      </c>
      <c r="J302" s="761">
        <v>400</v>
      </c>
      <c r="K302" s="762">
        <v>3680</v>
      </c>
    </row>
    <row r="303" spans="1:11" ht="14.4" customHeight="1" x14ac:dyDescent="0.3">
      <c r="A303" s="756" t="s">
        <v>564</v>
      </c>
      <c r="B303" s="757" t="s">
        <v>565</v>
      </c>
      <c r="C303" s="758" t="s">
        <v>585</v>
      </c>
      <c r="D303" s="759" t="s">
        <v>586</v>
      </c>
      <c r="E303" s="758" t="s">
        <v>3215</v>
      </c>
      <c r="F303" s="759" t="s">
        <v>3216</v>
      </c>
      <c r="G303" s="758" t="s">
        <v>3267</v>
      </c>
      <c r="H303" s="758" t="s">
        <v>3268</v>
      </c>
      <c r="I303" s="761">
        <v>2.0399999618530273</v>
      </c>
      <c r="J303" s="761">
        <v>100</v>
      </c>
      <c r="K303" s="762">
        <v>204</v>
      </c>
    </row>
    <row r="304" spans="1:11" ht="14.4" customHeight="1" x14ac:dyDescent="0.3">
      <c r="A304" s="756" t="s">
        <v>564</v>
      </c>
      <c r="B304" s="757" t="s">
        <v>565</v>
      </c>
      <c r="C304" s="758" t="s">
        <v>585</v>
      </c>
      <c r="D304" s="759" t="s">
        <v>586</v>
      </c>
      <c r="E304" s="758" t="s">
        <v>3215</v>
      </c>
      <c r="F304" s="759" t="s">
        <v>3216</v>
      </c>
      <c r="G304" s="758" t="s">
        <v>3613</v>
      </c>
      <c r="H304" s="758" t="s">
        <v>3614</v>
      </c>
      <c r="I304" s="761">
        <v>61.103333155314125</v>
      </c>
      <c r="J304" s="761">
        <v>200</v>
      </c>
      <c r="K304" s="762">
        <v>12220.099731445313</v>
      </c>
    </row>
    <row r="305" spans="1:11" ht="14.4" customHeight="1" x14ac:dyDescent="0.3">
      <c r="A305" s="756" t="s">
        <v>564</v>
      </c>
      <c r="B305" s="757" t="s">
        <v>565</v>
      </c>
      <c r="C305" s="758" t="s">
        <v>585</v>
      </c>
      <c r="D305" s="759" t="s">
        <v>586</v>
      </c>
      <c r="E305" s="758" t="s">
        <v>3215</v>
      </c>
      <c r="F305" s="759" t="s">
        <v>3216</v>
      </c>
      <c r="G305" s="758" t="s">
        <v>3615</v>
      </c>
      <c r="H305" s="758" t="s">
        <v>3616</v>
      </c>
      <c r="I305" s="761">
        <v>108.30000305175781</v>
      </c>
      <c r="J305" s="761">
        <v>40</v>
      </c>
      <c r="K305" s="762">
        <v>4331.89990234375</v>
      </c>
    </row>
    <row r="306" spans="1:11" ht="14.4" customHeight="1" x14ac:dyDescent="0.3">
      <c r="A306" s="756" t="s">
        <v>564</v>
      </c>
      <c r="B306" s="757" t="s">
        <v>565</v>
      </c>
      <c r="C306" s="758" t="s">
        <v>585</v>
      </c>
      <c r="D306" s="759" t="s">
        <v>586</v>
      </c>
      <c r="E306" s="758" t="s">
        <v>3215</v>
      </c>
      <c r="F306" s="759" t="s">
        <v>3216</v>
      </c>
      <c r="G306" s="758" t="s">
        <v>3617</v>
      </c>
      <c r="H306" s="758" t="s">
        <v>3618</v>
      </c>
      <c r="I306" s="761">
        <v>432.02999877929687</v>
      </c>
      <c r="J306" s="761">
        <v>2</v>
      </c>
      <c r="K306" s="762">
        <v>864.05999755859375</v>
      </c>
    </row>
    <row r="307" spans="1:11" ht="14.4" customHeight="1" x14ac:dyDescent="0.3">
      <c r="A307" s="756" t="s">
        <v>564</v>
      </c>
      <c r="B307" s="757" t="s">
        <v>565</v>
      </c>
      <c r="C307" s="758" t="s">
        <v>585</v>
      </c>
      <c r="D307" s="759" t="s">
        <v>586</v>
      </c>
      <c r="E307" s="758" t="s">
        <v>3215</v>
      </c>
      <c r="F307" s="759" t="s">
        <v>3216</v>
      </c>
      <c r="G307" s="758" t="s">
        <v>3619</v>
      </c>
      <c r="H307" s="758" t="s">
        <v>3620</v>
      </c>
      <c r="I307" s="761">
        <v>6.2899999618530273</v>
      </c>
      <c r="J307" s="761">
        <v>10</v>
      </c>
      <c r="K307" s="762">
        <v>62.900001525878906</v>
      </c>
    </row>
    <row r="308" spans="1:11" ht="14.4" customHeight="1" x14ac:dyDescent="0.3">
      <c r="A308" s="756" t="s">
        <v>564</v>
      </c>
      <c r="B308" s="757" t="s">
        <v>565</v>
      </c>
      <c r="C308" s="758" t="s">
        <v>585</v>
      </c>
      <c r="D308" s="759" t="s">
        <v>586</v>
      </c>
      <c r="E308" s="758" t="s">
        <v>3215</v>
      </c>
      <c r="F308" s="759" t="s">
        <v>3216</v>
      </c>
      <c r="G308" s="758" t="s">
        <v>3621</v>
      </c>
      <c r="H308" s="758" t="s">
        <v>3622</v>
      </c>
      <c r="I308" s="761">
        <v>6.1700000762939453</v>
      </c>
      <c r="J308" s="761">
        <v>180</v>
      </c>
      <c r="K308" s="762">
        <v>1110.6000213623047</v>
      </c>
    </row>
    <row r="309" spans="1:11" ht="14.4" customHeight="1" x14ac:dyDescent="0.3">
      <c r="A309" s="756" t="s">
        <v>564</v>
      </c>
      <c r="B309" s="757" t="s">
        <v>565</v>
      </c>
      <c r="C309" s="758" t="s">
        <v>585</v>
      </c>
      <c r="D309" s="759" t="s">
        <v>586</v>
      </c>
      <c r="E309" s="758" t="s">
        <v>3215</v>
      </c>
      <c r="F309" s="759" t="s">
        <v>3216</v>
      </c>
      <c r="G309" s="758" t="s">
        <v>3275</v>
      </c>
      <c r="H309" s="758" t="s">
        <v>3276</v>
      </c>
      <c r="I309" s="761">
        <v>20.690000534057617</v>
      </c>
      <c r="J309" s="761">
        <v>1000</v>
      </c>
      <c r="K309" s="762">
        <v>20691.20068359375</v>
      </c>
    </row>
    <row r="310" spans="1:11" ht="14.4" customHeight="1" x14ac:dyDescent="0.3">
      <c r="A310" s="756" t="s">
        <v>564</v>
      </c>
      <c r="B310" s="757" t="s">
        <v>565</v>
      </c>
      <c r="C310" s="758" t="s">
        <v>585</v>
      </c>
      <c r="D310" s="759" t="s">
        <v>586</v>
      </c>
      <c r="E310" s="758" t="s">
        <v>3215</v>
      </c>
      <c r="F310" s="759" t="s">
        <v>3216</v>
      </c>
      <c r="G310" s="758" t="s">
        <v>3623</v>
      </c>
      <c r="H310" s="758" t="s">
        <v>3624</v>
      </c>
      <c r="I310" s="761">
        <v>4446.0240234374996</v>
      </c>
      <c r="J310" s="761">
        <v>12</v>
      </c>
      <c r="K310" s="762">
        <v>53564.2802734375</v>
      </c>
    </row>
    <row r="311" spans="1:11" ht="14.4" customHeight="1" x14ac:dyDescent="0.3">
      <c r="A311" s="756" t="s">
        <v>564</v>
      </c>
      <c r="B311" s="757" t="s">
        <v>565</v>
      </c>
      <c r="C311" s="758" t="s">
        <v>585</v>
      </c>
      <c r="D311" s="759" t="s">
        <v>586</v>
      </c>
      <c r="E311" s="758" t="s">
        <v>3215</v>
      </c>
      <c r="F311" s="759" t="s">
        <v>3216</v>
      </c>
      <c r="G311" s="758" t="s">
        <v>3625</v>
      </c>
      <c r="H311" s="758" t="s">
        <v>3626</v>
      </c>
      <c r="I311" s="761">
        <v>7690</v>
      </c>
      <c r="J311" s="761">
        <v>3</v>
      </c>
      <c r="K311" s="762">
        <v>23070</v>
      </c>
    </row>
    <row r="312" spans="1:11" ht="14.4" customHeight="1" x14ac:dyDescent="0.3">
      <c r="A312" s="756" t="s">
        <v>564</v>
      </c>
      <c r="B312" s="757" t="s">
        <v>565</v>
      </c>
      <c r="C312" s="758" t="s">
        <v>585</v>
      </c>
      <c r="D312" s="759" t="s">
        <v>586</v>
      </c>
      <c r="E312" s="758" t="s">
        <v>3215</v>
      </c>
      <c r="F312" s="759" t="s">
        <v>3216</v>
      </c>
      <c r="G312" s="758" t="s">
        <v>3627</v>
      </c>
      <c r="H312" s="758" t="s">
        <v>3628</v>
      </c>
      <c r="I312" s="761">
        <v>3862.25</v>
      </c>
      <c r="J312" s="761">
        <v>4</v>
      </c>
      <c r="K312" s="762">
        <v>15449</v>
      </c>
    </row>
    <row r="313" spans="1:11" ht="14.4" customHeight="1" x14ac:dyDescent="0.3">
      <c r="A313" s="756" t="s">
        <v>564</v>
      </c>
      <c r="B313" s="757" t="s">
        <v>565</v>
      </c>
      <c r="C313" s="758" t="s">
        <v>585</v>
      </c>
      <c r="D313" s="759" t="s">
        <v>586</v>
      </c>
      <c r="E313" s="758" t="s">
        <v>3215</v>
      </c>
      <c r="F313" s="759" t="s">
        <v>3216</v>
      </c>
      <c r="G313" s="758" t="s">
        <v>3629</v>
      </c>
      <c r="H313" s="758" t="s">
        <v>3630</v>
      </c>
      <c r="I313" s="761">
        <v>204.40499877929687</v>
      </c>
      <c r="J313" s="761">
        <v>60</v>
      </c>
      <c r="K313" s="762">
        <v>12264.2998046875</v>
      </c>
    </row>
    <row r="314" spans="1:11" ht="14.4" customHeight="1" x14ac:dyDescent="0.3">
      <c r="A314" s="756" t="s">
        <v>564</v>
      </c>
      <c r="B314" s="757" t="s">
        <v>565</v>
      </c>
      <c r="C314" s="758" t="s">
        <v>585</v>
      </c>
      <c r="D314" s="759" t="s">
        <v>586</v>
      </c>
      <c r="E314" s="758" t="s">
        <v>3215</v>
      </c>
      <c r="F314" s="759" t="s">
        <v>3216</v>
      </c>
      <c r="G314" s="758" t="s">
        <v>3631</v>
      </c>
      <c r="H314" s="758" t="s">
        <v>3632</v>
      </c>
      <c r="I314" s="761">
        <v>17.059999465942383</v>
      </c>
      <c r="J314" s="761">
        <v>10</v>
      </c>
      <c r="K314" s="762">
        <v>170.61000061035156</v>
      </c>
    </row>
    <row r="315" spans="1:11" ht="14.4" customHeight="1" x14ac:dyDescent="0.3">
      <c r="A315" s="756" t="s">
        <v>564</v>
      </c>
      <c r="B315" s="757" t="s">
        <v>565</v>
      </c>
      <c r="C315" s="758" t="s">
        <v>585</v>
      </c>
      <c r="D315" s="759" t="s">
        <v>586</v>
      </c>
      <c r="E315" s="758" t="s">
        <v>3215</v>
      </c>
      <c r="F315" s="759" t="s">
        <v>3216</v>
      </c>
      <c r="G315" s="758" t="s">
        <v>3633</v>
      </c>
      <c r="H315" s="758" t="s">
        <v>3634</v>
      </c>
      <c r="I315" s="761">
        <v>7.0499999523162842</v>
      </c>
      <c r="J315" s="761">
        <v>20</v>
      </c>
      <c r="K315" s="762">
        <v>141</v>
      </c>
    </row>
    <row r="316" spans="1:11" ht="14.4" customHeight="1" x14ac:dyDescent="0.3">
      <c r="A316" s="756" t="s">
        <v>564</v>
      </c>
      <c r="B316" s="757" t="s">
        <v>565</v>
      </c>
      <c r="C316" s="758" t="s">
        <v>585</v>
      </c>
      <c r="D316" s="759" t="s">
        <v>586</v>
      </c>
      <c r="E316" s="758" t="s">
        <v>3215</v>
      </c>
      <c r="F316" s="759" t="s">
        <v>3216</v>
      </c>
      <c r="G316" s="758" t="s">
        <v>3635</v>
      </c>
      <c r="H316" s="758" t="s">
        <v>3636</v>
      </c>
      <c r="I316" s="761">
        <v>6.6599998474121094</v>
      </c>
      <c r="J316" s="761">
        <v>20</v>
      </c>
      <c r="K316" s="762">
        <v>133.19999694824219</v>
      </c>
    </row>
    <row r="317" spans="1:11" ht="14.4" customHeight="1" x14ac:dyDescent="0.3">
      <c r="A317" s="756" t="s">
        <v>564</v>
      </c>
      <c r="B317" s="757" t="s">
        <v>565</v>
      </c>
      <c r="C317" s="758" t="s">
        <v>585</v>
      </c>
      <c r="D317" s="759" t="s">
        <v>586</v>
      </c>
      <c r="E317" s="758" t="s">
        <v>3215</v>
      </c>
      <c r="F317" s="759" t="s">
        <v>3216</v>
      </c>
      <c r="G317" s="758" t="s">
        <v>3637</v>
      </c>
      <c r="H317" s="758" t="s">
        <v>3638</v>
      </c>
      <c r="I317" s="761">
        <v>6.6500000953674316</v>
      </c>
      <c r="J317" s="761">
        <v>10</v>
      </c>
      <c r="K317" s="762">
        <v>66.5</v>
      </c>
    </row>
    <row r="318" spans="1:11" ht="14.4" customHeight="1" x14ac:dyDescent="0.3">
      <c r="A318" s="756" t="s">
        <v>564</v>
      </c>
      <c r="B318" s="757" t="s">
        <v>565</v>
      </c>
      <c r="C318" s="758" t="s">
        <v>585</v>
      </c>
      <c r="D318" s="759" t="s">
        <v>586</v>
      </c>
      <c r="E318" s="758" t="s">
        <v>3215</v>
      </c>
      <c r="F318" s="759" t="s">
        <v>3216</v>
      </c>
      <c r="G318" s="758" t="s">
        <v>3639</v>
      </c>
      <c r="H318" s="758" t="s">
        <v>3640</v>
      </c>
      <c r="I318" s="761">
        <v>123.18000030517578</v>
      </c>
      <c r="J318" s="761">
        <v>50</v>
      </c>
      <c r="K318" s="762">
        <v>6158.89990234375</v>
      </c>
    </row>
    <row r="319" spans="1:11" ht="14.4" customHeight="1" x14ac:dyDescent="0.3">
      <c r="A319" s="756" t="s">
        <v>564</v>
      </c>
      <c r="B319" s="757" t="s">
        <v>565</v>
      </c>
      <c r="C319" s="758" t="s">
        <v>585</v>
      </c>
      <c r="D319" s="759" t="s">
        <v>586</v>
      </c>
      <c r="E319" s="758" t="s">
        <v>3215</v>
      </c>
      <c r="F319" s="759" t="s">
        <v>3216</v>
      </c>
      <c r="G319" s="758" t="s">
        <v>3641</v>
      </c>
      <c r="H319" s="758" t="s">
        <v>3642</v>
      </c>
      <c r="I319" s="761">
        <v>16.453333536783855</v>
      </c>
      <c r="J319" s="761">
        <v>50</v>
      </c>
      <c r="K319" s="762">
        <v>822.70001220703125</v>
      </c>
    </row>
    <row r="320" spans="1:11" ht="14.4" customHeight="1" x14ac:dyDescent="0.3">
      <c r="A320" s="756" t="s">
        <v>564</v>
      </c>
      <c r="B320" s="757" t="s">
        <v>565</v>
      </c>
      <c r="C320" s="758" t="s">
        <v>585</v>
      </c>
      <c r="D320" s="759" t="s">
        <v>586</v>
      </c>
      <c r="E320" s="758" t="s">
        <v>3215</v>
      </c>
      <c r="F320" s="759" t="s">
        <v>3216</v>
      </c>
      <c r="G320" s="758" t="s">
        <v>3643</v>
      </c>
      <c r="H320" s="758" t="s">
        <v>3644</v>
      </c>
      <c r="I320" s="761">
        <v>5060</v>
      </c>
      <c r="J320" s="761">
        <v>1</v>
      </c>
      <c r="K320" s="762">
        <v>5060</v>
      </c>
    </row>
    <row r="321" spans="1:11" ht="14.4" customHeight="1" x14ac:dyDescent="0.3">
      <c r="A321" s="756" t="s">
        <v>564</v>
      </c>
      <c r="B321" s="757" t="s">
        <v>565</v>
      </c>
      <c r="C321" s="758" t="s">
        <v>585</v>
      </c>
      <c r="D321" s="759" t="s">
        <v>586</v>
      </c>
      <c r="E321" s="758" t="s">
        <v>3215</v>
      </c>
      <c r="F321" s="759" t="s">
        <v>3216</v>
      </c>
      <c r="G321" s="758" t="s">
        <v>3645</v>
      </c>
      <c r="H321" s="758" t="s">
        <v>3646</v>
      </c>
      <c r="I321" s="761">
        <v>5060</v>
      </c>
      <c r="J321" s="761">
        <v>2</v>
      </c>
      <c r="K321" s="762">
        <v>10120</v>
      </c>
    </row>
    <row r="322" spans="1:11" ht="14.4" customHeight="1" x14ac:dyDescent="0.3">
      <c r="A322" s="756" t="s">
        <v>564</v>
      </c>
      <c r="B322" s="757" t="s">
        <v>565</v>
      </c>
      <c r="C322" s="758" t="s">
        <v>585</v>
      </c>
      <c r="D322" s="759" t="s">
        <v>586</v>
      </c>
      <c r="E322" s="758" t="s">
        <v>3215</v>
      </c>
      <c r="F322" s="759" t="s">
        <v>3216</v>
      </c>
      <c r="G322" s="758" t="s">
        <v>3647</v>
      </c>
      <c r="H322" s="758" t="s">
        <v>3648</v>
      </c>
      <c r="I322" s="761">
        <v>9.1966663996378575</v>
      </c>
      <c r="J322" s="761">
        <v>150</v>
      </c>
      <c r="K322" s="762">
        <v>1379.5</v>
      </c>
    </row>
    <row r="323" spans="1:11" ht="14.4" customHeight="1" x14ac:dyDescent="0.3">
      <c r="A323" s="756" t="s">
        <v>564</v>
      </c>
      <c r="B323" s="757" t="s">
        <v>565</v>
      </c>
      <c r="C323" s="758" t="s">
        <v>585</v>
      </c>
      <c r="D323" s="759" t="s">
        <v>586</v>
      </c>
      <c r="E323" s="758" t="s">
        <v>3215</v>
      </c>
      <c r="F323" s="759" t="s">
        <v>3216</v>
      </c>
      <c r="G323" s="758" t="s">
        <v>3649</v>
      </c>
      <c r="H323" s="758" t="s">
        <v>3650</v>
      </c>
      <c r="I323" s="761">
        <v>23.350000381469727</v>
      </c>
      <c r="J323" s="761">
        <v>20</v>
      </c>
      <c r="K323" s="762">
        <v>467.05999755859375</v>
      </c>
    </row>
    <row r="324" spans="1:11" ht="14.4" customHeight="1" x14ac:dyDescent="0.3">
      <c r="A324" s="756" t="s">
        <v>564</v>
      </c>
      <c r="B324" s="757" t="s">
        <v>565</v>
      </c>
      <c r="C324" s="758" t="s">
        <v>585</v>
      </c>
      <c r="D324" s="759" t="s">
        <v>586</v>
      </c>
      <c r="E324" s="758" t="s">
        <v>3215</v>
      </c>
      <c r="F324" s="759" t="s">
        <v>3216</v>
      </c>
      <c r="G324" s="758" t="s">
        <v>3651</v>
      </c>
      <c r="H324" s="758" t="s">
        <v>3652</v>
      </c>
      <c r="I324" s="761">
        <v>9.6800003051757812</v>
      </c>
      <c r="J324" s="761">
        <v>30</v>
      </c>
      <c r="K324" s="762">
        <v>290.39999389648437</v>
      </c>
    </row>
    <row r="325" spans="1:11" ht="14.4" customHeight="1" x14ac:dyDescent="0.3">
      <c r="A325" s="756" t="s">
        <v>564</v>
      </c>
      <c r="B325" s="757" t="s">
        <v>565</v>
      </c>
      <c r="C325" s="758" t="s">
        <v>585</v>
      </c>
      <c r="D325" s="759" t="s">
        <v>586</v>
      </c>
      <c r="E325" s="758" t="s">
        <v>3215</v>
      </c>
      <c r="F325" s="759" t="s">
        <v>3216</v>
      </c>
      <c r="G325" s="758" t="s">
        <v>3653</v>
      </c>
      <c r="H325" s="758" t="s">
        <v>3654</v>
      </c>
      <c r="I325" s="761">
        <v>23.149999618530273</v>
      </c>
      <c r="J325" s="761">
        <v>50</v>
      </c>
      <c r="K325" s="762">
        <v>1157.3699951171875</v>
      </c>
    </row>
    <row r="326" spans="1:11" ht="14.4" customHeight="1" x14ac:dyDescent="0.3">
      <c r="A326" s="756" t="s">
        <v>564</v>
      </c>
      <c r="B326" s="757" t="s">
        <v>565</v>
      </c>
      <c r="C326" s="758" t="s">
        <v>585</v>
      </c>
      <c r="D326" s="759" t="s">
        <v>586</v>
      </c>
      <c r="E326" s="758" t="s">
        <v>3215</v>
      </c>
      <c r="F326" s="759" t="s">
        <v>3216</v>
      </c>
      <c r="G326" s="758" t="s">
        <v>3655</v>
      </c>
      <c r="H326" s="758" t="s">
        <v>3656</v>
      </c>
      <c r="I326" s="761">
        <v>20.569999694824219</v>
      </c>
      <c r="J326" s="761">
        <v>100</v>
      </c>
      <c r="K326" s="762">
        <v>2057</v>
      </c>
    </row>
    <row r="327" spans="1:11" ht="14.4" customHeight="1" x14ac:dyDescent="0.3">
      <c r="A327" s="756" t="s">
        <v>564</v>
      </c>
      <c r="B327" s="757" t="s">
        <v>565</v>
      </c>
      <c r="C327" s="758" t="s">
        <v>585</v>
      </c>
      <c r="D327" s="759" t="s">
        <v>586</v>
      </c>
      <c r="E327" s="758" t="s">
        <v>3215</v>
      </c>
      <c r="F327" s="759" t="s">
        <v>3216</v>
      </c>
      <c r="G327" s="758" t="s">
        <v>3279</v>
      </c>
      <c r="H327" s="758" t="s">
        <v>3280</v>
      </c>
      <c r="I327" s="761">
        <v>191.17999267578125</v>
      </c>
      <c r="J327" s="761">
        <v>2</v>
      </c>
      <c r="K327" s="762">
        <v>382.3599853515625</v>
      </c>
    </row>
    <row r="328" spans="1:11" ht="14.4" customHeight="1" x14ac:dyDescent="0.3">
      <c r="A328" s="756" t="s">
        <v>564</v>
      </c>
      <c r="B328" s="757" t="s">
        <v>565</v>
      </c>
      <c r="C328" s="758" t="s">
        <v>585</v>
      </c>
      <c r="D328" s="759" t="s">
        <v>586</v>
      </c>
      <c r="E328" s="758" t="s">
        <v>3215</v>
      </c>
      <c r="F328" s="759" t="s">
        <v>3216</v>
      </c>
      <c r="G328" s="758" t="s">
        <v>3281</v>
      </c>
      <c r="H328" s="758" t="s">
        <v>3282</v>
      </c>
      <c r="I328" s="761">
        <v>1.0900000333786011</v>
      </c>
      <c r="J328" s="761">
        <v>6800</v>
      </c>
      <c r="K328" s="762">
        <v>7412</v>
      </c>
    </row>
    <row r="329" spans="1:11" ht="14.4" customHeight="1" x14ac:dyDescent="0.3">
      <c r="A329" s="756" t="s">
        <v>564</v>
      </c>
      <c r="B329" s="757" t="s">
        <v>565</v>
      </c>
      <c r="C329" s="758" t="s">
        <v>585</v>
      </c>
      <c r="D329" s="759" t="s">
        <v>586</v>
      </c>
      <c r="E329" s="758" t="s">
        <v>3215</v>
      </c>
      <c r="F329" s="759" t="s">
        <v>3216</v>
      </c>
      <c r="G329" s="758" t="s">
        <v>3283</v>
      </c>
      <c r="H329" s="758" t="s">
        <v>3284</v>
      </c>
      <c r="I329" s="761">
        <v>0.47999998927116394</v>
      </c>
      <c r="J329" s="761">
        <v>1900</v>
      </c>
      <c r="K329" s="762">
        <v>912</v>
      </c>
    </row>
    <row r="330" spans="1:11" ht="14.4" customHeight="1" x14ac:dyDescent="0.3">
      <c r="A330" s="756" t="s">
        <v>564</v>
      </c>
      <c r="B330" s="757" t="s">
        <v>565</v>
      </c>
      <c r="C330" s="758" t="s">
        <v>585</v>
      </c>
      <c r="D330" s="759" t="s">
        <v>586</v>
      </c>
      <c r="E330" s="758" t="s">
        <v>3215</v>
      </c>
      <c r="F330" s="759" t="s">
        <v>3216</v>
      </c>
      <c r="G330" s="758" t="s">
        <v>3285</v>
      </c>
      <c r="H330" s="758" t="s">
        <v>3286</v>
      </c>
      <c r="I330" s="761">
        <v>1.671999955177307</v>
      </c>
      <c r="J330" s="761">
        <v>2900</v>
      </c>
      <c r="K330" s="762">
        <v>4848</v>
      </c>
    </row>
    <row r="331" spans="1:11" ht="14.4" customHeight="1" x14ac:dyDescent="0.3">
      <c r="A331" s="756" t="s">
        <v>564</v>
      </c>
      <c r="B331" s="757" t="s">
        <v>565</v>
      </c>
      <c r="C331" s="758" t="s">
        <v>585</v>
      </c>
      <c r="D331" s="759" t="s">
        <v>586</v>
      </c>
      <c r="E331" s="758" t="s">
        <v>3215</v>
      </c>
      <c r="F331" s="759" t="s">
        <v>3216</v>
      </c>
      <c r="G331" s="758" t="s">
        <v>3287</v>
      </c>
      <c r="H331" s="758" t="s">
        <v>3288</v>
      </c>
      <c r="I331" s="761">
        <v>7.1599998474121094</v>
      </c>
      <c r="J331" s="761">
        <v>1500</v>
      </c>
      <c r="K331" s="762">
        <v>10736.730224609375</v>
      </c>
    </row>
    <row r="332" spans="1:11" ht="14.4" customHeight="1" x14ac:dyDescent="0.3">
      <c r="A332" s="756" t="s">
        <v>564</v>
      </c>
      <c r="B332" s="757" t="s">
        <v>565</v>
      </c>
      <c r="C332" s="758" t="s">
        <v>585</v>
      </c>
      <c r="D332" s="759" t="s">
        <v>586</v>
      </c>
      <c r="E332" s="758" t="s">
        <v>3215</v>
      </c>
      <c r="F332" s="759" t="s">
        <v>3216</v>
      </c>
      <c r="G332" s="758" t="s">
        <v>3289</v>
      </c>
      <c r="H332" s="758" t="s">
        <v>3290</v>
      </c>
      <c r="I332" s="761">
        <v>0.67000001668930054</v>
      </c>
      <c r="J332" s="761">
        <v>2500</v>
      </c>
      <c r="K332" s="762">
        <v>1675</v>
      </c>
    </row>
    <row r="333" spans="1:11" ht="14.4" customHeight="1" x14ac:dyDescent="0.3">
      <c r="A333" s="756" t="s">
        <v>564</v>
      </c>
      <c r="B333" s="757" t="s">
        <v>565</v>
      </c>
      <c r="C333" s="758" t="s">
        <v>585</v>
      </c>
      <c r="D333" s="759" t="s">
        <v>586</v>
      </c>
      <c r="E333" s="758" t="s">
        <v>3215</v>
      </c>
      <c r="F333" s="759" t="s">
        <v>3216</v>
      </c>
      <c r="G333" s="758" t="s">
        <v>3657</v>
      </c>
      <c r="H333" s="758" t="s">
        <v>3658</v>
      </c>
      <c r="I333" s="761">
        <v>1.9299999475479126</v>
      </c>
      <c r="J333" s="761">
        <v>100</v>
      </c>
      <c r="K333" s="762">
        <v>193</v>
      </c>
    </row>
    <row r="334" spans="1:11" ht="14.4" customHeight="1" x14ac:dyDescent="0.3">
      <c r="A334" s="756" t="s">
        <v>564</v>
      </c>
      <c r="B334" s="757" t="s">
        <v>565</v>
      </c>
      <c r="C334" s="758" t="s">
        <v>585</v>
      </c>
      <c r="D334" s="759" t="s">
        <v>586</v>
      </c>
      <c r="E334" s="758" t="s">
        <v>3215</v>
      </c>
      <c r="F334" s="759" t="s">
        <v>3216</v>
      </c>
      <c r="G334" s="758" t="s">
        <v>3291</v>
      </c>
      <c r="H334" s="758" t="s">
        <v>3292</v>
      </c>
      <c r="I334" s="761">
        <v>14.649999618530273</v>
      </c>
      <c r="J334" s="761">
        <v>100</v>
      </c>
      <c r="K334" s="762">
        <v>1465.260009765625</v>
      </c>
    </row>
    <row r="335" spans="1:11" ht="14.4" customHeight="1" x14ac:dyDescent="0.3">
      <c r="A335" s="756" t="s">
        <v>564</v>
      </c>
      <c r="B335" s="757" t="s">
        <v>565</v>
      </c>
      <c r="C335" s="758" t="s">
        <v>585</v>
      </c>
      <c r="D335" s="759" t="s">
        <v>586</v>
      </c>
      <c r="E335" s="758" t="s">
        <v>3215</v>
      </c>
      <c r="F335" s="759" t="s">
        <v>3216</v>
      </c>
      <c r="G335" s="758" t="s">
        <v>3293</v>
      </c>
      <c r="H335" s="758" t="s">
        <v>3294</v>
      </c>
      <c r="I335" s="761">
        <v>5.1999998092651367</v>
      </c>
      <c r="J335" s="761">
        <v>5232</v>
      </c>
      <c r="K335" s="762">
        <v>27206.39990234375</v>
      </c>
    </row>
    <row r="336" spans="1:11" ht="14.4" customHeight="1" x14ac:dyDescent="0.3">
      <c r="A336" s="756" t="s">
        <v>564</v>
      </c>
      <c r="B336" s="757" t="s">
        <v>565</v>
      </c>
      <c r="C336" s="758" t="s">
        <v>585</v>
      </c>
      <c r="D336" s="759" t="s">
        <v>586</v>
      </c>
      <c r="E336" s="758" t="s">
        <v>3215</v>
      </c>
      <c r="F336" s="759" t="s">
        <v>3216</v>
      </c>
      <c r="G336" s="758" t="s">
        <v>3659</v>
      </c>
      <c r="H336" s="758" t="s">
        <v>3660</v>
      </c>
      <c r="I336" s="761">
        <v>15.729999542236328</v>
      </c>
      <c r="J336" s="761">
        <v>60</v>
      </c>
      <c r="K336" s="762">
        <v>943.79998779296875</v>
      </c>
    </row>
    <row r="337" spans="1:11" ht="14.4" customHeight="1" x14ac:dyDescent="0.3">
      <c r="A337" s="756" t="s">
        <v>564</v>
      </c>
      <c r="B337" s="757" t="s">
        <v>565</v>
      </c>
      <c r="C337" s="758" t="s">
        <v>585</v>
      </c>
      <c r="D337" s="759" t="s">
        <v>586</v>
      </c>
      <c r="E337" s="758" t="s">
        <v>3215</v>
      </c>
      <c r="F337" s="759" t="s">
        <v>3216</v>
      </c>
      <c r="G337" s="758" t="s">
        <v>3661</v>
      </c>
      <c r="H337" s="758" t="s">
        <v>3662</v>
      </c>
      <c r="I337" s="761">
        <v>8.8340000152587894</v>
      </c>
      <c r="J337" s="761">
        <v>5000</v>
      </c>
      <c r="K337" s="762">
        <v>44170</v>
      </c>
    </row>
    <row r="338" spans="1:11" ht="14.4" customHeight="1" x14ac:dyDescent="0.3">
      <c r="A338" s="756" t="s">
        <v>564</v>
      </c>
      <c r="B338" s="757" t="s">
        <v>565</v>
      </c>
      <c r="C338" s="758" t="s">
        <v>585</v>
      </c>
      <c r="D338" s="759" t="s">
        <v>586</v>
      </c>
      <c r="E338" s="758" t="s">
        <v>3215</v>
      </c>
      <c r="F338" s="759" t="s">
        <v>3216</v>
      </c>
      <c r="G338" s="758" t="s">
        <v>3297</v>
      </c>
      <c r="H338" s="758" t="s">
        <v>3298</v>
      </c>
      <c r="I338" s="761">
        <v>8.4700002670288086</v>
      </c>
      <c r="J338" s="761">
        <v>570</v>
      </c>
      <c r="K338" s="762">
        <v>4827.8999938964844</v>
      </c>
    </row>
    <row r="339" spans="1:11" ht="14.4" customHeight="1" x14ac:dyDescent="0.3">
      <c r="A339" s="756" t="s">
        <v>564</v>
      </c>
      <c r="B339" s="757" t="s">
        <v>565</v>
      </c>
      <c r="C339" s="758" t="s">
        <v>585</v>
      </c>
      <c r="D339" s="759" t="s">
        <v>586</v>
      </c>
      <c r="E339" s="758" t="s">
        <v>3215</v>
      </c>
      <c r="F339" s="759" t="s">
        <v>3216</v>
      </c>
      <c r="G339" s="758" t="s">
        <v>3299</v>
      </c>
      <c r="H339" s="758" t="s">
        <v>3300</v>
      </c>
      <c r="I339" s="761">
        <v>10.529999732971191</v>
      </c>
      <c r="J339" s="761">
        <v>100</v>
      </c>
      <c r="K339" s="762">
        <v>1053</v>
      </c>
    </row>
    <row r="340" spans="1:11" ht="14.4" customHeight="1" x14ac:dyDescent="0.3">
      <c r="A340" s="756" t="s">
        <v>564</v>
      </c>
      <c r="B340" s="757" t="s">
        <v>565</v>
      </c>
      <c r="C340" s="758" t="s">
        <v>585</v>
      </c>
      <c r="D340" s="759" t="s">
        <v>586</v>
      </c>
      <c r="E340" s="758" t="s">
        <v>3215</v>
      </c>
      <c r="F340" s="759" t="s">
        <v>3216</v>
      </c>
      <c r="G340" s="758" t="s">
        <v>3303</v>
      </c>
      <c r="H340" s="758" t="s">
        <v>3304</v>
      </c>
      <c r="I340" s="761">
        <v>2.1800000667572021</v>
      </c>
      <c r="J340" s="761">
        <v>1000</v>
      </c>
      <c r="K340" s="762">
        <v>2180</v>
      </c>
    </row>
    <row r="341" spans="1:11" ht="14.4" customHeight="1" x14ac:dyDescent="0.3">
      <c r="A341" s="756" t="s">
        <v>564</v>
      </c>
      <c r="B341" s="757" t="s">
        <v>565</v>
      </c>
      <c r="C341" s="758" t="s">
        <v>585</v>
      </c>
      <c r="D341" s="759" t="s">
        <v>586</v>
      </c>
      <c r="E341" s="758" t="s">
        <v>3215</v>
      </c>
      <c r="F341" s="759" t="s">
        <v>3216</v>
      </c>
      <c r="G341" s="758" t="s">
        <v>3663</v>
      </c>
      <c r="H341" s="758" t="s">
        <v>3664</v>
      </c>
      <c r="I341" s="761">
        <v>6.2300000190734863</v>
      </c>
      <c r="J341" s="761">
        <v>210</v>
      </c>
      <c r="K341" s="762">
        <v>1308.2999572753906</v>
      </c>
    </row>
    <row r="342" spans="1:11" ht="14.4" customHeight="1" x14ac:dyDescent="0.3">
      <c r="A342" s="756" t="s">
        <v>564</v>
      </c>
      <c r="B342" s="757" t="s">
        <v>565</v>
      </c>
      <c r="C342" s="758" t="s">
        <v>585</v>
      </c>
      <c r="D342" s="759" t="s">
        <v>586</v>
      </c>
      <c r="E342" s="758" t="s">
        <v>3215</v>
      </c>
      <c r="F342" s="759" t="s">
        <v>3216</v>
      </c>
      <c r="G342" s="758" t="s">
        <v>3665</v>
      </c>
      <c r="H342" s="758" t="s">
        <v>3666</v>
      </c>
      <c r="I342" s="761">
        <v>769.55999755859375</v>
      </c>
      <c r="J342" s="761">
        <v>30</v>
      </c>
      <c r="K342" s="762">
        <v>23086.79931640625</v>
      </c>
    </row>
    <row r="343" spans="1:11" ht="14.4" customHeight="1" x14ac:dyDescent="0.3">
      <c r="A343" s="756" t="s">
        <v>564</v>
      </c>
      <c r="B343" s="757" t="s">
        <v>565</v>
      </c>
      <c r="C343" s="758" t="s">
        <v>585</v>
      </c>
      <c r="D343" s="759" t="s">
        <v>586</v>
      </c>
      <c r="E343" s="758" t="s">
        <v>3215</v>
      </c>
      <c r="F343" s="759" t="s">
        <v>3216</v>
      </c>
      <c r="G343" s="758" t="s">
        <v>3667</v>
      </c>
      <c r="H343" s="758" t="s">
        <v>3668</v>
      </c>
      <c r="I343" s="761">
        <v>193.60000610351562</v>
      </c>
      <c r="J343" s="761">
        <v>25</v>
      </c>
      <c r="K343" s="762">
        <v>4840</v>
      </c>
    </row>
    <row r="344" spans="1:11" ht="14.4" customHeight="1" x14ac:dyDescent="0.3">
      <c r="A344" s="756" t="s">
        <v>564</v>
      </c>
      <c r="B344" s="757" t="s">
        <v>565</v>
      </c>
      <c r="C344" s="758" t="s">
        <v>585</v>
      </c>
      <c r="D344" s="759" t="s">
        <v>586</v>
      </c>
      <c r="E344" s="758" t="s">
        <v>3215</v>
      </c>
      <c r="F344" s="759" t="s">
        <v>3216</v>
      </c>
      <c r="G344" s="758" t="s">
        <v>3669</v>
      </c>
      <c r="H344" s="758" t="s">
        <v>3670</v>
      </c>
      <c r="I344" s="761">
        <v>193.60000610351562</v>
      </c>
      <c r="J344" s="761">
        <v>25</v>
      </c>
      <c r="K344" s="762">
        <v>4840</v>
      </c>
    </row>
    <row r="345" spans="1:11" ht="14.4" customHeight="1" x14ac:dyDescent="0.3">
      <c r="A345" s="756" t="s">
        <v>564</v>
      </c>
      <c r="B345" s="757" t="s">
        <v>565</v>
      </c>
      <c r="C345" s="758" t="s">
        <v>585</v>
      </c>
      <c r="D345" s="759" t="s">
        <v>586</v>
      </c>
      <c r="E345" s="758" t="s">
        <v>3215</v>
      </c>
      <c r="F345" s="759" t="s">
        <v>3216</v>
      </c>
      <c r="G345" s="758" t="s">
        <v>3305</v>
      </c>
      <c r="H345" s="758" t="s">
        <v>3306</v>
      </c>
      <c r="I345" s="761">
        <v>127.05000305175781</v>
      </c>
      <c r="J345" s="761">
        <v>3</v>
      </c>
      <c r="K345" s="762">
        <v>381.15000915527344</v>
      </c>
    </row>
    <row r="346" spans="1:11" ht="14.4" customHeight="1" x14ac:dyDescent="0.3">
      <c r="A346" s="756" t="s">
        <v>564</v>
      </c>
      <c r="B346" s="757" t="s">
        <v>565</v>
      </c>
      <c r="C346" s="758" t="s">
        <v>585</v>
      </c>
      <c r="D346" s="759" t="s">
        <v>586</v>
      </c>
      <c r="E346" s="758" t="s">
        <v>3215</v>
      </c>
      <c r="F346" s="759" t="s">
        <v>3216</v>
      </c>
      <c r="G346" s="758" t="s">
        <v>3671</v>
      </c>
      <c r="H346" s="758" t="s">
        <v>3672</v>
      </c>
      <c r="I346" s="761">
        <v>145.19999694824219</v>
      </c>
      <c r="J346" s="761">
        <v>10</v>
      </c>
      <c r="K346" s="762">
        <v>1452</v>
      </c>
    </row>
    <row r="347" spans="1:11" ht="14.4" customHeight="1" x14ac:dyDescent="0.3">
      <c r="A347" s="756" t="s">
        <v>564</v>
      </c>
      <c r="B347" s="757" t="s">
        <v>565</v>
      </c>
      <c r="C347" s="758" t="s">
        <v>585</v>
      </c>
      <c r="D347" s="759" t="s">
        <v>586</v>
      </c>
      <c r="E347" s="758" t="s">
        <v>3215</v>
      </c>
      <c r="F347" s="759" t="s">
        <v>3216</v>
      </c>
      <c r="G347" s="758" t="s">
        <v>3673</v>
      </c>
      <c r="H347" s="758" t="s">
        <v>3674</v>
      </c>
      <c r="I347" s="761">
        <v>145.19999694824219</v>
      </c>
      <c r="J347" s="761">
        <v>10</v>
      </c>
      <c r="K347" s="762">
        <v>1452</v>
      </c>
    </row>
    <row r="348" spans="1:11" ht="14.4" customHeight="1" x14ac:dyDescent="0.3">
      <c r="A348" s="756" t="s">
        <v>564</v>
      </c>
      <c r="B348" s="757" t="s">
        <v>565</v>
      </c>
      <c r="C348" s="758" t="s">
        <v>585</v>
      </c>
      <c r="D348" s="759" t="s">
        <v>586</v>
      </c>
      <c r="E348" s="758" t="s">
        <v>3215</v>
      </c>
      <c r="F348" s="759" t="s">
        <v>3216</v>
      </c>
      <c r="G348" s="758" t="s">
        <v>3307</v>
      </c>
      <c r="H348" s="758" t="s">
        <v>3308</v>
      </c>
      <c r="I348" s="761">
        <v>1.2699999809265137</v>
      </c>
      <c r="J348" s="761">
        <v>825</v>
      </c>
      <c r="K348" s="762">
        <v>1047.75</v>
      </c>
    </row>
    <row r="349" spans="1:11" ht="14.4" customHeight="1" x14ac:dyDescent="0.3">
      <c r="A349" s="756" t="s">
        <v>564</v>
      </c>
      <c r="B349" s="757" t="s">
        <v>565</v>
      </c>
      <c r="C349" s="758" t="s">
        <v>585</v>
      </c>
      <c r="D349" s="759" t="s">
        <v>586</v>
      </c>
      <c r="E349" s="758" t="s">
        <v>3215</v>
      </c>
      <c r="F349" s="759" t="s">
        <v>3216</v>
      </c>
      <c r="G349" s="758" t="s">
        <v>3309</v>
      </c>
      <c r="H349" s="758" t="s">
        <v>3310</v>
      </c>
      <c r="I349" s="761">
        <v>7.380000114440918</v>
      </c>
      <c r="J349" s="761">
        <v>400</v>
      </c>
      <c r="K349" s="762">
        <v>2952.39990234375</v>
      </c>
    </row>
    <row r="350" spans="1:11" ht="14.4" customHeight="1" x14ac:dyDescent="0.3">
      <c r="A350" s="756" t="s">
        <v>564</v>
      </c>
      <c r="B350" s="757" t="s">
        <v>565</v>
      </c>
      <c r="C350" s="758" t="s">
        <v>585</v>
      </c>
      <c r="D350" s="759" t="s">
        <v>586</v>
      </c>
      <c r="E350" s="758" t="s">
        <v>3215</v>
      </c>
      <c r="F350" s="759" t="s">
        <v>3216</v>
      </c>
      <c r="G350" s="758" t="s">
        <v>3311</v>
      </c>
      <c r="H350" s="758" t="s">
        <v>3312</v>
      </c>
      <c r="I350" s="761">
        <v>3.130000114440918</v>
      </c>
      <c r="J350" s="761">
        <v>300</v>
      </c>
      <c r="K350" s="762">
        <v>939</v>
      </c>
    </row>
    <row r="351" spans="1:11" ht="14.4" customHeight="1" x14ac:dyDescent="0.3">
      <c r="A351" s="756" t="s">
        <v>564</v>
      </c>
      <c r="B351" s="757" t="s">
        <v>565</v>
      </c>
      <c r="C351" s="758" t="s">
        <v>585</v>
      </c>
      <c r="D351" s="759" t="s">
        <v>586</v>
      </c>
      <c r="E351" s="758" t="s">
        <v>3215</v>
      </c>
      <c r="F351" s="759" t="s">
        <v>3216</v>
      </c>
      <c r="G351" s="758" t="s">
        <v>3675</v>
      </c>
      <c r="H351" s="758" t="s">
        <v>3676</v>
      </c>
      <c r="I351" s="761">
        <v>83.129997253417969</v>
      </c>
      <c r="J351" s="761">
        <v>10</v>
      </c>
      <c r="K351" s="762">
        <v>831.27001953125</v>
      </c>
    </row>
    <row r="352" spans="1:11" ht="14.4" customHeight="1" x14ac:dyDescent="0.3">
      <c r="A352" s="756" t="s">
        <v>564</v>
      </c>
      <c r="B352" s="757" t="s">
        <v>565</v>
      </c>
      <c r="C352" s="758" t="s">
        <v>585</v>
      </c>
      <c r="D352" s="759" t="s">
        <v>586</v>
      </c>
      <c r="E352" s="758" t="s">
        <v>3215</v>
      </c>
      <c r="F352" s="759" t="s">
        <v>3216</v>
      </c>
      <c r="G352" s="758" t="s">
        <v>3313</v>
      </c>
      <c r="H352" s="758" t="s">
        <v>3314</v>
      </c>
      <c r="I352" s="761">
        <v>0.47199999690055849</v>
      </c>
      <c r="J352" s="761">
        <v>7000</v>
      </c>
      <c r="K352" s="762">
        <v>3305</v>
      </c>
    </row>
    <row r="353" spans="1:11" ht="14.4" customHeight="1" x14ac:dyDescent="0.3">
      <c r="A353" s="756" t="s">
        <v>564</v>
      </c>
      <c r="B353" s="757" t="s">
        <v>565</v>
      </c>
      <c r="C353" s="758" t="s">
        <v>585</v>
      </c>
      <c r="D353" s="759" t="s">
        <v>586</v>
      </c>
      <c r="E353" s="758" t="s">
        <v>3215</v>
      </c>
      <c r="F353" s="759" t="s">
        <v>3216</v>
      </c>
      <c r="G353" s="758" t="s">
        <v>3677</v>
      </c>
      <c r="H353" s="758" t="s">
        <v>3678</v>
      </c>
      <c r="I353" s="761">
        <v>99.220001220703125</v>
      </c>
      <c r="J353" s="761">
        <v>10</v>
      </c>
      <c r="K353" s="762">
        <v>992.20001220703125</v>
      </c>
    </row>
    <row r="354" spans="1:11" ht="14.4" customHeight="1" x14ac:dyDescent="0.3">
      <c r="A354" s="756" t="s">
        <v>564</v>
      </c>
      <c r="B354" s="757" t="s">
        <v>565</v>
      </c>
      <c r="C354" s="758" t="s">
        <v>585</v>
      </c>
      <c r="D354" s="759" t="s">
        <v>586</v>
      </c>
      <c r="E354" s="758" t="s">
        <v>3215</v>
      </c>
      <c r="F354" s="759" t="s">
        <v>3216</v>
      </c>
      <c r="G354" s="758" t="s">
        <v>3679</v>
      </c>
      <c r="H354" s="758" t="s">
        <v>3680</v>
      </c>
      <c r="I354" s="761">
        <v>21.229999542236328</v>
      </c>
      <c r="J354" s="761">
        <v>50</v>
      </c>
      <c r="K354" s="762">
        <v>1061.5</v>
      </c>
    </row>
    <row r="355" spans="1:11" ht="14.4" customHeight="1" x14ac:dyDescent="0.3">
      <c r="A355" s="756" t="s">
        <v>564</v>
      </c>
      <c r="B355" s="757" t="s">
        <v>565</v>
      </c>
      <c r="C355" s="758" t="s">
        <v>585</v>
      </c>
      <c r="D355" s="759" t="s">
        <v>586</v>
      </c>
      <c r="E355" s="758" t="s">
        <v>3215</v>
      </c>
      <c r="F355" s="759" t="s">
        <v>3216</v>
      </c>
      <c r="G355" s="758" t="s">
        <v>3315</v>
      </c>
      <c r="H355" s="758" t="s">
        <v>3316</v>
      </c>
      <c r="I355" s="761">
        <v>1.7300000190734863</v>
      </c>
      <c r="J355" s="761">
        <v>50</v>
      </c>
      <c r="K355" s="762">
        <v>86.5</v>
      </c>
    </row>
    <row r="356" spans="1:11" ht="14.4" customHeight="1" x14ac:dyDescent="0.3">
      <c r="A356" s="756" t="s">
        <v>564</v>
      </c>
      <c r="B356" s="757" t="s">
        <v>565</v>
      </c>
      <c r="C356" s="758" t="s">
        <v>585</v>
      </c>
      <c r="D356" s="759" t="s">
        <v>586</v>
      </c>
      <c r="E356" s="758" t="s">
        <v>3215</v>
      </c>
      <c r="F356" s="759" t="s">
        <v>3216</v>
      </c>
      <c r="G356" s="758" t="s">
        <v>3317</v>
      </c>
      <c r="H356" s="758" t="s">
        <v>3318</v>
      </c>
      <c r="I356" s="761">
        <v>1.9840000152587891</v>
      </c>
      <c r="J356" s="761">
        <v>1200</v>
      </c>
      <c r="K356" s="762">
        <v>2382</v>
      </c>
    </row>
    <row r="357" spans="1:11" ht="14.4" customHeight="1" x14ac:dyDescent="0.3">
      <c r="A357" s="756" t="s">
        <v>564</v>
      </c>
      <c r="B357" s="757" t="s">
        <v>565</v>
      </c>
      <c r="C357" s="758" t="s">
        <v>585</v>
      </c>
      <c r="D357" s="759" t="s">
        <v>586</v>
      </c>
      <c r="E357" s="758" t="s">
        <v>3215</v>
      </c>
      <c r="F357" s="759" t="s">
        <v>3216</v>
      </c>
      <c r="G357" s="758" t="s">
        <v>3319</v>
      </c>
      <c r="H357" s="758" t="s">
        <v>3320</v>
      </c>
      <c r="I357" s="761">
        <v>2.0499999523162842</v>
      </c>
      <c r="J357" s="761">
        <v>50</v>
      </c>
      <c r="K357" s="762">
        <v>102.5</v>
      </c>
    </row>
    <row r="358" spans="1:11" ht="14.4" customHeight="1" x14ac:dyDescent="0.3">
      <c r="A358" s="756" t="s">
        <v>564</v>
      </c>
      <c r="B358" s="757" t="s">
        <v>565</v>
      </c>
      <c r="C358" s="758" t="s">
        <v>585</v>
      </c>
      <c r="D358" s="759" t="s">
        <v>586</v>
      </c>
      <c r="E358" s="758" t="s">
        <v>3215</v>
      </c>
      <c r="F358" s="759" t="s">
        <v>3216</v>
      </c>
      <c r="G358" s="758" t="s">
        <v>3681</v>
      </c>
      <c r="H358" s="758" t="s">
        <v>3682</v>
      </c>
      <c r="I358" s="761">
        <v>2.7000000476837158</v>
      </c>
      <c r="J358" s="761">
        <v>650</v>
      </c>
      <c r="K358" s="762">
        <v>1755</v>
      </c>
    </row>
    <row r="359" spans="1:11" ht="14.4" customHeight="1" x14ac:dyDescent="0.3">
      <c r="A359" s="756" t="s">
        <v>564</v>
      </c>
      <c r="B359" s="757" t="s">
        <v>565</v>
      </c>
      <c r="C359" s="758" t="s">
        <v>585</v>
      </c>
      <c r="D359" s="759" t="s">
        <v>586</v>
      </c>
      <c r="E359" s="758" t="s">
        <v>3215</v>
      </c>
      <c r="F359" s="759" t="s">
        <v>3216</v>
      </c>
      <c r="G359" s="758" t="s">
        <v>3321</v>
      </c>
      <c r="H359" s="758" t="s">
        <v>3322</v>
      </c>
      <c r="I359" s="761">
        <v>3.0719999313354491</v>
      </c>
      <c r="J359" s="761">
        <v>350</v>
      </c>
      <c r="K359" s="762">
        <v>1075</v>
      </c>
    </row>
    <row r="360" spans="1:11" ht="14.4" customHeight="1" x14ac:dyDescent="0.3">
      <c r="A360" s="756" t="s">
        <v>564</v>
      </c>
      <c r="B360" s="757" t="s">
        <v>565</v>
      </c>
      <c r="C360" s="758" t="s">
        <v>585</v>
      </c>
      <c r="D360" s="759" t="s">
        <v>586</v>
      </c>
      <c r="E360" s="758" t="s">
        <v>3215</v>
      </c>
      <c r="F360" s="759" t="s">
        <v>3216</v>
      </c>
      <c r="G360" s="758" t="s">
        <v>3323</v>
      </c>
      <c r="H360" s="758" t="s">
        <v>3324</v>
      </c>
      <c r="I360" s="761">
        <v>1.9299999475479126</v>
      </c>
      <c r="J360" s="761">
        <v>50</v>
      </c>
      <c r="K360" s="762">
        <v>96.5</v>
      </c>
    </row>
    <row r="361" spans="1:11" ht="14.4" customHeight="1" x14ac:dyDescent="0.3">
      <c r="A361" s="756" t="s">
        <v>564</v>
      </c>
      <c r="B361" s="757" t="s">
        <v>565</v>
      </c>
      <c r="C361" s="758" t="s">
        <v>585</v>
      </c>
      <c r="D361" s="759" t="s">
        <v>586</v>
      </c>
      <c r="E361" s="758" t="s">
        <v>3215</v>
      </c>
      <c r="F361" s="759" t="s">
        <v>3216</v>
      </c>
      <c r="G361" s="758" t="s">
        <v>3395</v>
      </c>
      <c r="H361" s="758" t="s">
        <v>3396</v>
      </c>
      <c r="I361" s="761">
        <v>3.0999999046325684</v>
      </c>
      <c r="J361" s="761">
        <v>350</v>
      </c>
      <c r="K361" s="762">
        <v>1085</v>
      </c>
    </row>
    <row r="362" spans="1:11" ht="14.4" customHeight="1" x14ac:dyDescent="0.3">
      <c r="A362" s="756" t="s">
        <v>564</v>
      </c>
      <c r="B362" s="757" t="s">
        <v>565</v>
      </c>
      <c r="C362" s="758" t="s">
        <v>585</v>
      </c>
      <c r="D362" s="759" t="s">
        <v>586</v>
      </c>
      <c r="E362" s="758" t="s">
        <v>3215</v>
      </c>
      <c r="F362" s="759" t="s">
        <v>3216</v>
      </c>
      <c r="G362" s="758" t="s">
        <v>3325</v>
      </c>
      <c r="H362" s="758" t="s">
        <v>3326</v>
      </c>
      <c r="I362" s="761">
        <v>2.168000078201294</v>
      </c>
      <c r="J362" s="761">
        <v>650</v>
      </c>
      <c r="K362" s="762">
        <v>1408.5</v>
      </c>
    </row>
    <row r="363" spans="1:11" ht="14.4" customHeight="1" x14ac:dyDescent="0.3">
      <c r="A363" s="756" t="s">
        <v>564</v>
      </c>
      <c r="B363" s="757" t="s">
        <v>565</v>
      </c>
      <c r="C363" s="758" t="s">
        <v>585</v>
      </c>
      <c r="D363" s="759" t="s">
        <v>586</v>
      </c>
      <c r="E363" s="758" t="s">
        <v>3215</v>
      </c>
      <c r="F363" s="759" t="s">
        <v>3216</v>
      </c>
      <c r="G363" s="758" t="s">
        <v>3327</v>
      </c>
      <c r="H363" s="758" t="s">
        <v>3328</v>
      </c>
      <c r="I363" s="761">
        <v>5</v>
      </c>
      <c r="J363" s="761">
        <v>120</v>
      </c>
      <c r="K363" s="762">
        <v>600</v>
      </c>
    </row>
    <row r="364" spans="1:11" ht="14.4" customHeight="1" x14ac:dyDescent="0.3">
      <c r="A364" s="756" t="s">
        <v>564</v>
      </c>
      <c r="B364" s="757" t="s">
        <v>565</v>
      </c>
      <c r="C364" s="758" t="s">
        <v>585</v>
      </c>
      <c r="D364" s="759" t="s">
        <v>586</v>
      </c>
      <c r="E364" s="758" t="s">
        <v>3215</v>
      </c>
      <c r="F364" s="759" t="s">
        <v>3216</v>
      </c>
      <c r="G364" s="758" t="s">
        <v>3331</v>
      </c>
      <c r="H364" s="758" t="s">
        <v>3332</v>
      </c>
      <c r="I364" s="761">
        <v>21.239999771118164</v>
      </c>
      <c r="J364" s="761">
        <v>30</v>
      </c>
      <c r="K364" s="762">
        <v>637.20001220703125</v>
      </c>
    </row>
    <row r="365" spans="1:11" ht="14.4" customHeight="1" x14ac:dyDescent="0.3">
      <c r="A365" s="756" t="s">
        <v>564</v>
      </c>
      <c r="B365" s="757" t="s">
        <v>565</v>
      </c>
      <c r="C365" s="758" t="s">
        <v>585</v>
      </c>
      <c r="D365" s="759" t="s">
        <v>586</v>
      </c>
      <c r="E365" s="758" t="s">
        <v>3333</v>
      </c>
      <c r="F365" s="759" t="s">
        <v>3334</v>
      </c>
      <c r="G365" s="758" t="s">
        <v>3335</v>
      </c>
      <c r="H365" s="758" t="s">
        <v>3336</v>
      </c>
      <c r="I365" s="761">
        <v>150.00749969482422</v>
      </c>
      <c r="J365" s="761">
        <v>40</v>
      </c>
      <c r="K365" s="762">
        <v>6000.340087890625</v>
      </c>
    </row>
    <row r="366" spans="1:11" ht="14.4" customHeight="1" x14ac:dyDescent="0.3">
      <c r="A366" s="756" t="s">
        <v>564</v>
      </c>
      <c r="B366" s="757" t="s">
        <v>565</v>
      </c>
      <c r="C366" s="758" t="s">
        <v>585</v>
      </c>
      <c r="D366" s="759" t="s">
        <v>586</v>
      </c>
      <c r="E366" s="758" t="s">
        <v>3333</v>
      </c>
      <c r="F366" s="759" t="s">
        <v>3334</v>
      </c>
      <c r="G366" s="758" t="s">
        <v>3337</v>
      </c>
      <c r="H366" s="758" t="s">
        <v>3338</v>
      </c>
      <c r="I366" s="761">
        <v>9.8020002365112298</v>
      </c>
      <c r="J366" s="761">
        <v>2100</v>
      </c>
      <c r="K366" s="762">
        <v>20965</v>
      </c>
    </row>
    <row r="367" spans="1:11" ht="14.4" customHeight="1" x14ac:dyDescent="0.3">
      <c r="A367" s="756" t="s">
        <v>564</v>
      </c>
      <c r="B367" s="757" t="s">
        <v>565</v>
      </c>
      <c r="C367" s="758" t="s">
        <v>585</v>
      </c>
      <c r="D367" s="759" t="s">
        <v>586</v>
      </c>
      <c r="E367" s="758" t="s">
        <v>3333</v>
      </c>
      <c r="F367" s="759" t="s">
        <v>3334</v>
      </c>
      <c r="G367" s="758" t="s">
        <v>3683</v>
      </c>
      <c r="H367" s="758" t="s">
        <v>3684</v>
      </c>
      <c r="I367" s="761">
        <v>7.0080001831054686</v>
      </c>
      <c r="J367" s="761">
        <v>550</v>
      </c>
      <c r="K367" s="762">
        <v>3854.5</v>
      </c>
    </row>
    <row r="368" spans="1:11" ht="14.4" customHeight="1" x14ac:dyDescent="0.3">
      <c r="A368" s="756" t="s">
        <v>564</v>
      </c>
      <c r="B368" s="757" t="s">
        <v>565</v>
      </c>
      <c r="C368" s="758" t="s">
        <v>585</v>
      </c>
      <c r="D368" s="759" t="s">
        <v>586</v>
      </c>
      <c r="E368" s="758" t="s">
        <v>3339</v>
      </c>
      <c r="F368" s="759" t="s">
        <v>3340</v>
      </c>
      <c r="G368" s="758" t="s">
        <v>3343</v>
      </c>
      <c r="H368" s="758" t="s">
        <v>3344</v>
      </c>
      <c r="I368" s="761">
        <v>0.3033333420753479</v>
      </c>
      <c r="J368" s="761">
        <v>900</v>
      </c>
      <c r="K368" s="762">
        <v>272</v>
      </c>
    </row>
    <row r="369" spans="1:11" ht="14.4" customHeight="1" x14ac:dyDescent="0.3">
      <c r="A369" s="756" t="s">
        <v>564</v>
      </c>
      <c r="B369" s="757" t="s">
        <v>565</v>
      </c>
      <c r="C369" s="758" t="s">
        <v>585</v>
      </c>
      <c r="D369" s="759" t="s">
        <v>586</v>
      </c>
      <c r="E369" s="758" t="s">
        <v>3339</v>
      </c>
      <c r="F369" s="759" t="s">
        <v>3340</v>
      </c>
      <c r="G369" s="758" t="s">
        <v>3345</v>
      </c>
      <c r="H369" s="758" t="s">
        <v>3346</v>
      </c>
      <c r="I369" s="761">
        <v>0.30000001192092896</v>
      </c>
      <c r="J369" s="761">
        <v>200</v>
      </c>
      <c r="K369" s="762">
        <v>60</v>
      </c>
    </row>
    <row r="370" spans="1:11" ht="14.4" customHeight="1" x14ac:dyDescent="0.3">
      <c r="A370" s="756" t="s">
        <v>564</v>
      </c>
      <c r="B370" s="757" t="s">
        <v>565</v>
      </c>
      <c r="C370" s="758" t="s">
        <v>585</v>
      </c>
      <c r="D370" s="759" t="s">
        <v>586</v>
      </c>
      <c r="E370" s="758" t="s">
        <v>3339</v>
      </c>
      <c r="F370" s="759" t="s">
        <v>3340</v>
      </c>
      <c r="G370" s="758" t="s">
        <v>3685</v>
      </c>
      <c r="H370" s="758" t="s">
        <v>3686</v>
      </c>
      <c r="I370" s="761">
        <v>0.30400000810623168</v>
      </c>
      <c r="J370" s="761">
        <v>3400</v>
      </c>
      <c r="K370" s="762">
        <v>1036</v>
      </c>
    </row>
    <row r="371" spans="1:11" ht="14.4" customHeight="1" x14ac:dyDescent="0.3">
      <c r="A371" s="756" t="s">
        <v>564</v>
      </c>
      <c r="B371" s="757" t="s">
        <v>565</v>
      </c>
      <c r="C371" s="758" t="s">
        <v>585</v>
      </c>
      <c r="D371" s="759" t="s">
        <v>586</v>
      </c>
      <c r="E371" s="758" t="s">
        <v>3339</v>
      </c>
      <c r="F371" s="759" t="s">
        <v>3340</v>
      </c>
      <c r="G371" s="758" t="s">
        <v>3347</v>
      </c>
      <c r="H371" s="758" t="s">
        <v>3348</v>
      </c>
      <c r="I371" s="761">
        <v>0.5</v>
      </c>
      <c r="J371" s="761">
        <v>9500</v>
      </c>
      <c r="K371" s="762">
        <v>4770</v>
      </c>
    </row>
    <row r="372" spans="1:11" ht="14.4" customHeight="1" x14ac:dyDescent="0.3">
      <c r="A372" s="756" t="s">
        <v>564</v>
      </c>
      <c r="B372" s="757" t="s">
        <v>565</v>
      </c>
      <c r="C372" s="758" t="s">
        <v>585</v>
      </c>
      <c r="D372" s="759" t="s">
        <v>586</v>
      </c>
      <c r="E372" s="758" t="s">
        <v>3339</v>
      </c>
      <c r="F372" s="759" t="s">
        <v>3340</v>
      </c>
      <c r="G372" s="758" t="s">
        <v>3687</v>
      </c>
      <c r="H372" s="758" t="s">
        <v>3688</v>
      </c>
      <c r="I372" s="761">
        <v>1.7999999523162842</v>
      </c>
      <c r="J372" s="761">
        <v>1400</v>
      </c>
      <c r="K372" s="762">
        <v>2520</v>
      </c>
    </row>
    <row r="373" spans="1:11" ht="14.4" customHeight="1" x14ac:dyDescent="0.3">
      <c r="A373" s="756" t="s">
        <v>564</v>
      </c>
      <c r="B373" s="757" t="s">
        <v>565</v>
      </c>
      <c r="C373" s="758" t="s">
        <v>585</v>
      </c>
      <c r="D373" s="759" t="s">
        <v>586</v>
      </c>
      <c r="E373" s="758" t="s">
        <v>3339</v>
      </c>
      <c r="F373" s="759" t="s">
        <v>3340</v>
      </c>
      <c r="G373" s="758" t="s">
        <v>3349</v>
      </c>
      <c r="H373" s="758" t="s">
        <v>3350</v>
      </c>
      <c r="I373" s="761">
        <v>1.7999999523162842</v>
      </c>
      <c r="J373" s="761">
        <v>200</v>
      </c>
      <c r="K373" s="762">
        <v>360</v>
      </c>
    </row>
    <row r="374" spans="1:11" ht="14.4" customHeight="1" x14ac:dyDescent="0.3">
      <c r="A374" s="756" t="s">
        <v>564</v>
      </c>
      <c r="B374" s="757" t="s">
        <v>565</v>
      </c>
      <c r="C374" s="758" t="s">
        <v>585</v>
      </c>
      <c r="D374" s="759" t="s">
        <v>586</v>
      </c>
      <c r="E374" s="758" t="s">
        <v>3353</v>
      </c>
      <c r="F374" s="759" t="s">
        <v>3354</v>
      </c>
      <c r="G374" s="758" t="s">
        <v>3355</v>
      </c>
      <c r="H374" s="758" t="s">
        <v>3356</v>
      </c>
      <c r="I374" s="761">
        <v>0.68999999761581421</v>
      </c>
      <c r="J374" s="761">
        <v>12000</v>
      </c>
      <c r="K374" s="762">
        <v>8280</v>
      </c>
    </row>
    <row r="375" spans="1:11" ht="14.4" customHeight="1" x14ac:dyDescent="0.3">
      <c r="A375" s="756" t="s">
        <v>564</v>
      </c>
      <c r="B375" s="757" t="s">
        <v>565</v>
      </c>
      <c r="C375" s="758" t="s">
        <v>585</v>
      </c>
      <c r="D375" s="759" t="s">
        <v>586</v>
      </c>
      <c r="E375" s="758" t="s">
        <v>3353</v>
      </c>
      <c r="F375" s="759" t="s">
        <v>3354</v>
      </c>
      <c r="G375" s="758" t="s">
        <v>3357</v>
      </c>
      <c r="H375" s="758" t="s">
        <v>3358</v>
      </c>
      <c r="I375" s="761">
        <v>0.68999999761581421</v>
      </c>
      <c r="J375" s="761">
        <v>48000</v>
      </c>
      <c r="K375" s="762">
        <v>33120</v>
      </c>
    </row>
    <row r="376" spans="1:11" ht="14.4" customHeight="1" x14ac:dyDescent="0.3">
      <c r="A376" s="756" t="s">
        <v>564</v>
      </c>
      <c r="B376" s="757" t="s">
        <v>565</v>
      </c>
      <c r="C376" s="758" t="s">
        <v>585</v>
      </c>
      <c r="D376" s="759" t="s">
        <v>586</v>
      </c>
      <c r="E376" s="758" t="s">
        <v>3353</v>
      </c>
      <c r="F376" s="759" t="s">
        <v>3354</v>
      </c>
      <c r="G376" s="758" t="s">
        <v>3359</v>
      </c>
      <c r="H376" s="758" t="s">
        <v>3360</v>
      </c>
      <c r="I376" s="761">
        <v>0.68999999761581421</v>
      </c>
      <c r="J376" s="761">
        <v>10000</v>
      </c>
      <c r="K376" s="762">
        <v>6900</v>
      </c>
    </row>
    <row r="377" spans="1:11" ht="14.4" customHeight="1" x14ac:dyDescent="0.3">
      <c r="A377" s="756" t="s">
        <v>564</v>
      </c>
      <c r="B377" s="757" t="s">
        <v>565</v>
      </c>
      <c r="C377" s="758" t="s">
        <v>585</v>
      </c>
      <c r="D377" s="759" t="s">
        <v>586</v>
      </c>
      <c r="E377" s="758" t="s">
        <v>3353</v>
      </c>
      <c r="F377" s="759" t="s">
        <v>3354</v>
      </c>
      <c r="G377" s="758" t="s">
        <v>3689</v>
      </c>
      <c r="H377" s="758" t="s">
        <v>3690</v>
      </c>
      <c r="I377" s="761">
        <v>12.590000152587891</v>
      </c>
      <c r="J377" s="761">
        <v>50</v>
      </c>
      <c r="K377" s="762">
        <v>629.5</v>
      </c>
    </row>
    <row r="378" spans="1:11" ht="14.4" customHeight="1" x14ac:dyDescent="0.3">
      <c r="A378" s="756" t="s">
        <v>564</v>
      </c>
      <c r="B378" s="757" t="s">
        <v>565</v>
      </c>
      <c r="C378" s="758" t="s">
        <v>585</v>
      </c>
      <c r="D378" s="759" t="s">
        <v>586</v>
      </c>
      <c r="E378" s="758" t="s">
        <v>3353</v>
      </c>
      <c r="F378" s="759" t="s">
        <v>3354</v>
      </c>
      <c r="G378" s="758" t="s">
        <v>3691</v>
      </c>
      <c r="H378" s="758" t="s">
        <v>3692</v>
      </c>
      <c r="I378" s="761">
        <v>10.170000076293945</v>
      </c>
      <c r="J378" s="761">
        <v>50</v>
      </c>
      <c r="K378" s="762">
        <v>508.39999389648437</v>
      </c>
    </row>
    <row r="379" spans="1:11" ht="14.4" customHeight="1" x14ac:dyDescent="0.3">
      <c r="A379" s="756" t="s">
        <v>564</v>
      </c>
      <c r="B379" s="757" t="s">
        <v>565</v>
      </c>
      <c r="C379" s="758" t="s">
        <v>585</v>
      </c>
      <c r="D379" s="759" t="s">
        <v>586</v>
      </c>
      <c r="E379" s="758" t="s">
        <v>3353</v>
      </c>
      <c r="F379" s="759" t="s">
        <v>3354</v>
      </c>
      <c r="G379" s="758" t="s">
        <v>3693</v>
      </c>
      <c r="H379" s="758" t="s">
        <v>3694</v>
      </c>
      <c r="I379" s="761">
        <v>6.2300000190734863</v>
      </c>
      <c r="J379" s="761">
        <v>70</v>
      </c>
      <c r="K379" s="762">
        <v>436.10000610351562</v>
      </c>
    </row>
    <row r="380" spans="1:11" ht="14.4" customHeight="1" x14ac:dyDescent="0.3">
      <c r="A380" s="756" t="s">
        <v>564</v>
      </c>
      <c r="B380" s="757" t="s">
        <v>565</v>
      </c>
      <c r="C380" s="758" t="s">
        <v>585</v>
      </c>
      <c r="D380" s="759" t="s">
        <v>586</v>
      </c>
      <c r="E380" s="758" t="s">
        <v>3367</v>
      </c>
      <c r="F380" s="759" t="s">
        <v>3368</v>
      </c>
      <c r="G380" s="758" t="s">
        <v>3695</v>
      </c>
      <c r="H380" s="758" t="s">
        <v>3696</v>
      </c>
      <c r="I380" s="761">
        <v>319.91000366210937</v>
      </c>
      <c r="J380" s="761">
        <v>20</v>
      </c>
      <c r="K380" s="762">
        <v>6398.240234375</v>
      </c>
    </row>
    <row r="381" spans="1:11" ht="14.4" customHeight="1" x14ac:dyDescent="0.3">
      <c r="A381" s="756" t="s">
        <v>564</v>
      </c>
      <c r="B381" s="757" t="s">
        <v>565</v>
      </c>
      <c r="C381" s="758" t="s">
        <v>585</v>
      </c>
      <c r="D381" s="759" t="s">
        <v>586</v>
      </c>
      <c r="E381" s="758" t="s">
        <v>3367</v>
      </c>
      <c r="F381" s="759" t="s">
        <v>3368</v>
      </c>
      <c r="G381" s="758" t="s">
        <v>3697</v>
      </c>
      <c r="H381" s="758" t="s">
        <v>3698</v>
      </c>
      <c r="I381" s="761">
        <v>350.260009765625</v>
      </c>
      <c r="J381" s="761">
        <v>20</v>
      </c>
      <c r="K381" s="762">
        <v>7005.169921875</v>
      </c>
    </row>
    <row r="382" spans="1:11" ht="14.4" customHeight="1" x14ac:dyDescent="0.3">
      <c r="A382" s="756" t="s">
        <v>564</v>
      </c>
      <c r="B382" s="757" t="s">
        <v>565</v>
      </c>
      <c r="C382" s="758" t="s">
        <v>585</v>
      </c>
      <c r="D382" s="759" t="s">
        <v>586</v>
      </c>
      <c r="E382" s="758" t="s">
        <v>3367</v>
      </c>
      <c r="F382" s="759" t="s">
        <v>3368</v>
      </c>
      <c r="G382" s="758" t="s">
        <v>3699</v>
      </c>
      <c r="H382" s="758" t="s">
        <v>3700</v>
      </c>
      <c r="I382" s="761">
        <v>2502.820068359375</v>
      </c>
      <c r="J382" s="761">
        <v>5</v>
      </c>
      <c r="K382" s="762">
        <v>12514.1201171875</v>
      </c>
    </row>
    <row r="383" spans="1:11" ht="14.4" customHeight="1" x14ac:dyDescent="0.3">
      <c r="A383" s="756" t="s">
        <v>564</v>
      </c>
      <c r="B383" s="757" t="s">
        <v>565</v>
      </c>
      <c r="C383" s="758" t="s">
        <v>585</v>
      </c>
      <c r="D383" s="759" t="s">
        <v>586</v>
      </c>
      <c r="E383" s="758" t="s">
        <v>3367</v>
      </c>
      <c r="F383" s="759" t="s">
        <v>3368</v>
      </c>
      <c r="G383" s="758" t="s">
        <v>3369</v>
      </c>
      <c r="H383" s="758" t="s">
        <v>3370</v>
      </c>
      <c r="I383" s="761">
        <v>2173.5</v>
      </c>
      <c r="J383" s="761">
        <v>2</v>
      </c>
      <c r="K383" s="762">
        <v>4347</v>
      </c>
    </row>
    <row r="384" spans="1:11" ht="14.4" customHeight="1" x14ac:dyDescent="0.3">
      <c r="A384" s="756" t="s">
        <v>564</v>
      </c>
      <c r="B384" s="757" t="s">
        <v>565</v>
      </c>
      <c r="C384" s="758" t="s">
        <v>585</v>
      </c>
      <c r="D384" s="759" t="s">
        <v>586</v>
      </c>
      <c r="E384" s="758" t="s">
        <v>3367</v>
      </c>
      <c r="F384" s="759" t="s">
        <v>3368</v>
      </c>
      <c r="G384" s="758" t="s">
        <v>3371</v>
      </c>
      <c r="H384" s="758" t="s">
        <v>3372</v>
      </c>
      <c r="I384" s="761">
        <v>4243.5</v>
      </c>
      <c r="J384" s="761">
        <v>2</v>
      </c>
      <c r="K384" s="762">
        <v>8487</v>
      </c>
    </row>
    <row r="385" spans="1:11" ht="14.4" customHeight="1" x14ac:dyDescent="0.3">
      <c r="A385" s="756" t="s">
        <v>564</v>
      </c>
      <c r="B385" s="757" t="s">
        <v>565</v>
      </c>
      <c r="C385" s="758" t="s">
        <v>585</v>
      </c>
      <c r="D385" s="759" t="s">
        <v>586</v>
      </c>
      <c r="E385" s="758" t="s">
        <v>3367</v>
      </c>
      <c r="F385" s="759" t="s">
        <v>3368</v>
      </c>
      <c r="G385" s="758" t="s">
        <v>3701</v>
      </c>
      <c r="H385" s="758" t="s">
        <v>3702</v>
      </c>
      <c r="I385" s="761">
        <v>414.54998779296875</v>
      </c>
      <c r="J385" s="761">
        <v>5</v>
      </c>
      <c r="K385" s="762">
        <v>2072.72998046875</v>
      </c>
    </row>
    <row r="386" spans="1:11" ht="14.4" customHeight="1" x14ac:dyDescent="0.3">
      <c r="A386" s="756" t="s">
        <v>564</v>
      </c>
      <c r="B386" s="757" t="s">
        <v>565</v>
      </c>
      <c r="C386" s="758" t="s">
        <v>585</v>
      </c>
      <c r="D386" s="759" t="s">
        <v>586</v>
      </c>
      <c r="E386" s="758" t="s">
        <v>3367</v>
      </c>
      <c r="F386" s="759" t="s">
        <v>3368</v>
      </c>
      <c r="G386" s="758" t="s">
        <v>3703</v>
      </c>
      <c r="H386" s="758" t="s">
        <v>3704</v>
      </c>
      <c r="I386" s="761">
        <v>1849.9100341796875</v>
      </c>
      <c r="J386" s="761">
        <v>5</v>
      </c>
      <c r="K386" s="762">
        <v>9249.5400390625</v>
      </c>
    </row>
    <row r="387" spans="1:11" ht="14.4" customHeight="1" x14ac:dyDescent="0.3">
      <c r="A387" s="756" t="s">
        <v>564</v>
      </c>
      <c r="B387" s="757" t="s">
        <v>565</v>
      </c>
      <c r="C387" s="758" t="s">
        <v>585</v>
      </c>
      <c r="D387" s="759" t="s">
        <v>586</v>
      </c>
      <c r="E387" s="758" t="s">
        <v>3375</v>
      </c>
      <c r="F387" s="759" t="s">
        <v>3376</v>
      </c>
      <c r="G387" s="758" t="s">
        <v>3705</v>
      </c>
      <c r="H387" s="758" t="s">
        <v>3706</v>
      </c>
      <c r="I387" s="761">
        <v>23.471999359130859</v>
      </c>
      <c r="J387" s="761">
        <v>330</v>
      </c>
      <c r="K387" s="762">
        <v>7745.699951171875</v>
      </c>
    </row>
    <row r="388" spans="1:11" ht="14.4" customHeight="1" x14ac:dyDescent="0.3">
      <c r="A388" s="756" t="s">
        <v>564</v>
      </c>
      <c r="B388" s="757" t="s">
        <v>565</v>
      </c>
      <c r="C388" s="758" t="s">
        <v>585</v>
      </c>
      <c r="D388" s="759" t="s">
        <v>586</v>
      </c>
      <c r="E388" s="758" t="s">
        <v>3375</v>
      </c>
      <c r="F388" s="759" t="s">
        <v>3376</v>
      </c>
      <c r="G388" s="758" t="s">
        <v>3707</v>
      </c>
      <c r="H388" s="758" t="s">
        <v>3708</v>
      </c>
      <c r="I388" s="761">
        <v>15.633333841959635</v>
      </c>
      <c r="J388" s="761">
        <v>750</v>
      </c>
      <c r="K388" s="762">
        <v>11652</v>
      </c>
    </row>
    <row r="389" spans="1:11" ht="14.4" customHeight="1" x14ac:dyDescent="0.3">
      <c r="A389" s="756" t="s">
        <v>564</v>
      </c>
      <c r="B389" s="757" t="s">
        <v>565</v>
      </c>
      <c r="C389" s="758" t="s">
        <v>585</v>
      </c>
      <c r="D389" s="759" t="s">
        <v>586</v>
      </c>
      <c r="E389" s="758" t="s">
        <v>3375</v>
      </c>
      <c r="F389" s="759" t="s">
        <v>3376</v>
      </c>
      <c r="G389" s="758" t="s">
        <v>3709</v>
      </c>
      <c r="H389" s="758" t="s">
        <v>3710</v>
      </c>
      <c r="I389" s="761">
        <v>41.770000457763672</v>
      </c>
      <c r="J389" s="761">
        <v>50</v>
      </c>
      <c r="K389" s="762">
        <v>2088.419921875</v>
      </c>
    </row>
    <row r="390" spans="1:11" ht="14.4" customHeight="1" x14ac:dyDescent="0.3">
      <c r="A390" s="756" t="s">
        <v>564</v>
      </c>
      <c r="B390" s="757" t="s">
        <v>565</v>
      </c>
      <c r="C390" s="758" t="s">
        <v>585</v>
      </c>
      <c r="D390" s="759" t="s">
        <v>586</v>
      </c>
      <c r="E390" s="758" t="s">
        <v>3375</v>
      </c>
      <c r="F390" s="759" t="s">
        <v>3376</v>
      </c>
      <c r="G390" s="758" t="s">
        <v>3711</v>
      </c>
      <c r="H390" s="758" t="s">
        <v>3712</v>
      </c>
      <c r="I390" s="761">
        <v>32.669998168945313</v>
      </c>
      <c r="J390" s="761">
        <v>288</v>
      </c>
      <c r="K390" s="762">
        <v>9408.9599304199219</v>
      </c>
    </row>
    <row r="391" spans="1:11" ht="14.4" customHeight="1" x14ac:dyDescent="0.3">
      <c r="A391" s="756" t="s">
        <v>564</v>
      </c>
      <c r="B391" s="757" t="s">
        <v>565</v>
      </c>
      <c r="C391" s="758" t="s">
        <v>585</v>
      </c>
      <c r="D391" s="759" t="s">
        <v>586</v>
      </c>
      <c r="E391" s="758" t="s">
        <v>3375</v>
      </c>
      <c r="F391" s="759" t="s">
        <v>3376</v>
      </c>
      <c r="G391" s="758" t="s">
        <v>3713</v>
      </c>
      <c r="H391" s="758" t="s">
        <v>3714</v>
      </c>
      <c r="I391" s="761">
        <v>91.040000915527344</v>
      </c>
      <c r="J391" s="761">
        <v>20</v>
      </c>
      <c r="K391" s="762">
        <v>1820.81005859375</v>
      </c>
    </row>
    <row r="392" spans="1:11" ht="14.4" customHeight="1" x14ac:dyDescent="0.3">
      <c r="A392" s="756" t="s">
        <v>564</v>
      </c>
      <c r="B392" s="757" t="s">
        <v>565</v>
      </c>
      <c r="C392" s="758" t="s">
        <v>585</v>
      </c>
      <c r="D392" s="759" t="s">
        <v>586</v>
      </c>
      <c r="E392" s="758" t="s">
        <v>3375</v>
      </c>
      <c r="F392" s="759" t="s">
        <v>3376</v>
      </c>
      <c r="G392" s="758" t="s">
        <v>3715</v>
      </c>
      <c r="H392" s="758" t="s">
        <v>3716</v>
      </c>
      <c r="I392" s="761">
        <v>54.279998779296875</v>
      </c>
      <c r="J392" s="761">
        <v>300</v>
      </c>
      <c r="K392" s="762">
        <v>16284.1904296875</v>
      </c>
    </row>
    <row r="393" spans="1:11" ht="14.4" customHeight="1" x14ac:dyDescent="0.3">
      <c r="A393" s="756" t="s">
        <v>564</v>
      </c>
      <c r="B393" s="757" t="s">
        <v>565</v>
      </c>
      <c r="C393" s="758" t="s">
        <v>585</v>
      </c>
      <c r="D393" s="759" t="s">
        <v>586</v>
      </c>
      <c r="E393" s="758" t="s">
        <v>3375</v>
      </c>
      <c r="F393" s="759" t="s">
        <v>3376</v>
      </c>
      <c r="G393" s="758" t="s">
        <v>3717</v>
      </c>
      <c r="H393" s="758" t="s">
        <v>3718</v>
      </c>
      <c r="I393" s="761">
        <v>273.45999145507812</v>
      </c>
      <c r="J393" s="761">
        <v>20</v>
      </c>
      <c r="K393" s="762">
        <v>5469.2001953125</v>
      </c>
    </row>
    <row r="394" spans="1:11" ht="14.4" customHeight="1" x14ac:dyDescent="0.3">
      <c r="A394" s="756" t="s">
        <v>564</v>
      </c>
      <c r="B394" s="757" t="s">
        <v>565</v>
      </c>
      <c r="C394" s="758" t="s">
        <v>585</v>
      </c>
      <c r="D394" s="759" t="s">
        <v>586</v>
      </c>
      <c r="E394" s="758" t="s">
        <v>3375</v>
      </c>
      <c r="F394" s="759" t="s">
        <v>3376</v>
      </c>
      <c r="G394" s="758" t="s">
        <v>3379</v>
      </c>
      <c r="H394" s="758" t="s">
        <v>3380</v>
      </c>
      <c r="I394" s="761">
        <v>695.75</v>
      </c>
      <c r="J394" s="761">
        <v>24</v>
      </c>
      <c r="K394" s="762">
        <v>16698</v>
      </c>
    </row>
    <row r="395" spans="1:11" ht="14.4" customHeight="1" x14ac:dyDescent="0.3">
      <c r="A395" s="756" t="s">
        <v>564</v>
      </c>
      <c r="B395" s="757" t="s">
        <v>565</v>
      </c>
      <c r="C395" s="758" t="s">
        <v>588</v>
      </c>
      <c r="D395" s="759" t="s">
        <v>589</v>
      </c>
      <c r="E395" s="758" t="s">
        <v>3719</v>
      </c>
      <c r="F395" s="759" t="s">
        <v>3720</v>
      </c>
      <c r="G395" s="758" t="s">
        <v>3721</v>
      </c>
      <c r="H395" s="758" t="s">
        <v>3722</v>
      </c>
      <c r="I395" s="761">
        <v>7830.72998046875</v>
      </c>
      <c r="J395" s="761">
        <v>3</v>
      </c>
      <c r="K395" s="762">
        <v>23492.19921875</v>
      </c>
    </row>
    <row r="396" spans="1:11" ht="14.4" customHeight="1" x14ac:dyDescent="0.3">
      <c r="A396" s="756" t="s">
        <v>564</v>
      </c>
      <c r="B396" s="757" t="s">
        <v>565</v>
      </c>
      <c r="C396" s="758" t="s">
        <v>588</v>
      </c>
      <c r="D396" s="759" t="s">
        <v>589</v>
      </c>
      <c r="E396" s="758" t="s">
        <v>3719</v>
      </c>
      <c r="F396" s="759" t="s">
        <v>3720</v>
      </c>
      <c r="G396" s="758" t="s">
        <v>3723</v>
      </c>
      <c r="H396" s="758" t="s">
        <v>3724</v>
      </c>
      <c r="I396" s="761">
        <v>11769.46484375</v>
      </c>
      <c r="J396" s="761">
        <v>4</v>
      </c>
      <c r="K396" s="762">
        <v>47077.80078125</v>
      </c>
    </row>
    <row r="397" spans="1:11" ht="14.4" customHeight="1" x14ac:dyDescent="0.3">
      <c r="A397" s="756" t="s">
        <v>564</v>
      </c>
      <c r="B397" s="757" t="s">
        <v>565</v>
      </c>
      <c r="C397" s="758" t="s">
        <v>588</v>
      </c>
      <c r="D397" s="759" t="s">
        <v>589</v>
      </c>
      <c r="E397" s="758" t="s">
        <v>3719</v>
      </c>
      <c r="F397" s="759" t="s">
        <v>3720</v>
      </c>
      <c r="G397" s="758" t="s">
        <v>3725</v>
      </c>
      <c r="H397" s="758" t="s">
        <v>3726</v>
      </c>
      <c r="I397" s="761">
        <v>7223.5</v>
      </c>
      <c r="J397" s="761">
        <v>1</v>
      </c>
      <c r="K397" s="762">
        <v>7223.5</v>
      </c>
    </row>
    <row r="398" spans="1:11" ht="14.4" customHeight="1" x14ac:dyDescent="0.3">
      <c r="A398" s="756" t="s">
        <v>564</v>
      </c>
      <c r="B398" s="757" t="s">
        <v>565</v>
      </c>
      <c r="C398" s="758" t="s">
        <v>588</v>
      </c>
      <c r="D398" s="759" t="s">
        <v>589</v>
      </c>
      <c r="E398" s="758" t="s">
        <v>3719</v>
      </c>
      <c r="F398" s="759" t="s">
        <v>3720</v>
      </c>
      <c r="G398" s="758" t="s">
        <v>3727</v>
      </c>
      <c r="H398" s="758" t="s">
        <v>3728</v>
      </c>
      <c r="I398" s="761">
        <v>6861.9599609375</v>
      </c>
      <c r="J398" s="761">
        <v>1</v>
      </c>
      <c r="K398" s="762">
        <v>6861.9599609375</v>
      </c>
    </row>
    <row r="399" spans="1:11" ht="14.4" customHeight="1" x14ac:dyDescent="0.3">
      <c r="A399" s="756" t="s">
        <v>564</v>
      </c>
      <c r="B399" s="757" t="s">
        <v>565</v>
      </c>
      <c r="C399" s="758" t="s">
        <v>588</v>
      </c>
      <c r="D399" s="759" t="s">
        <v>589</v>
      </c>
      <c r="E399" s="758" t="s">
        <v>3719</v>
      </c>
      <c r="F399" s="759" t="s">
        <v>3720</v>
      </c>
      <c r="G399" s="758" t="s">
        <v>3729</v>
      </c>
      <c r="H399" s="758" t="s">
        <v>3730</v>
      </c>
      <c r="I399" s="761">
        <v>1229.0690474076705</v>
      </c>
      <c r="J399" s="761">
        <v>240</v>
      </c>
      <c r="K399" s="762">
        <v>294975.5078125</v>
      </c>
    </row>
    <row r="400" spans="1:11" ht="14.4" customHeight="1" x14ac:dyDescent="0.3">
      <c r="A400" s="756" t="s">
        <v>564</v>
      </c>
      <c r="B400" s="757" t="s">
        <v>565</v>
      </c>
      <c r="C400" s="758" t="s">
        <v>588</v>
      </c>
      <c r="D400" s="759" t="s">
        <v>589</v>
      </c>
      <c r="E400" s="758" t="s">
        <v>3719</v>
      </c>
      <c r="F400" s="759" t="s">
        <v>3720</v>
      </c>
      <c r="G400" s="758" t="s">
        <v>3731</v>
      </c>
      <c r="H400" s="758" t="s">
        <v>3732</v>
      </c>
      <c r="I400" s="761">
        <v>44040</v>
      </c>
      <c r="J400" s="761">
        <v>1</v>
      </c>
      <c r="K400" s="762">
        <v>44040</v>
      </c>
    </row>
    <row r="401" spans="1:11" ht="14.4" customHeight="1" x14ac:dyDescent="0.3">
      <c r="A401" s="756" t="s">
        <v>564</v>
      </c>
      <c r="B401" s="757" t="s">
        <v>565</v>
      </c>
      <c r="C401" s="758" t="s">
        <v>588</v>
      </c>
      <c r="D401" s="759" t="s">
        <v>589</v>
      </c>
      <c r="E401" s="758" t="s">
        <v>3719</v>
      </c>
      <c r="F401" s="759" t="s">
        <v>3720</v>
      </c>
      <c r="G401" s="758" t="s">
        <v>3733</v>
      </c>
      <c r="H401" s="758" t="s">
        <v>3734</v>
      </c>
      <c r="I401" s="761">
        <v>15620.2197265625</v>
      </c>
      <c r="J401" s="761">
        <v>1</v>
      </c>
      <c r="K401" s="762">
        <v>15620.2197265625</v>
      </c>
    </row>
    <row r="402" spans="1:11" ht="14.4" customHeight="1" x14ac:dyDescent="0.3">
      <c r="A402" s="756" t="s">
        <v>564</v>
      </c>
      <c r="B402" s="757" t="s">
        <v>565</v>
      </c>
      <c r="C402" s="758" t="s">
        <v>588</v>
      </c>
      <c r="D402" s="759" t="s">
        <v>589</v>
      </c>
      <c r="E402" s="758" t="s">
        <v>3719</v>
      </c>
      <c r="F402" s="759" t="s">
        <v>3720</v>
      </c>
      <c r="G402" s="758" t="s">
        <v>3735</v>
      </c>
      <c r="H402" s="758" t="s">
        <v>3736</v>
      </c>
      <c r="I402" s="761">
        <v>15620.2197265625</v>
      </c>
      <c r="J402" s="761">
        <v>5</v>
      </c>
      <c r="K402" s="762">
        <v>78101.0986328125</v>
      </c>
    </row>
    <row r="403" spans="1:11" ht="14.4" customHeight="1" x14ac:dyDescent="0.3">
      <c r="A403" s="756" t="s">
        <v>564</v>
      </c>
      <c r="B403" s="757" t="s">
        <v>565</v>
      </c>
      <c r="C403" s="758" t="s">
        <v>588</v>
      </c>
      <c r="D403" s="759" t="s">
        <v>589</v>
      </c>
      <c r="E403" s="758" t="s">
        <v>3719</v>
      </c>
      <c r="F403" s="759" t="s">
        <v>3720</v>
      </c>
      <c r="G403" s="758" t="s">
        <v>3737</v>
      </c>
      <c r="H403" s="758" t="s">
        <v>3738</v>
      </c>
      <c r="I403" s="761">
        <v>15620.2197265625</v>
      </c>
      <c r="J403" s="761">
        <v>3</v>
      </c>
      <c r="K403" s="762">
        <v>46860.6591796875</v>
      </c>
    </row>
    <row r="404" spans="1:11" ht="14.4" customHeight="1" x14ac:dyDescent="0.3">
      <c r="A404" s="756" t="s">
        <v>564</v>
      </c>
      <c r="B404" s="757" t="s">
        <v>565</v>
      </c>
      <c r="C404" s="758" t="s">
        <v>588</v>
      </c>
      <c r="D404" s="759" t="s">
        <v>589</v>
      </c>
      <c r="E404" s="758" t="s">
        <v>3719</v>
      </c>
      <c r="F404" s="759" t="s">
        <v>3720</v>
      </c>
      <c r="G404" s="758" t="s">
        <v>3739</v>
      </c>
      <c r="H404" s="758" t="s">
        <v>3740</v>
      </c>
      <c r="I404" s="761">
        <v>15801</v>
      </c>
      <c r="J404" s="761">
        <v>1</v>
      </c>
      <c r="K404" s="762">
        <v>15801</v>
      </c>
    </row>
    <row r="405" spans="1:11" ht="14.4" customHeight="1" x14ac:dyDescent="0.3">
      <c r="A405" s="756" t="s">
        <v>564</v>
      </c>
      <c r="B405" s="757" t="s">
        <v>565</v>
      </c>
      <c r="C405" s="758" t="s">
        <v>588</v>
      </c>
      <c r="D405" s="759" t="s">
        <v>589</v>
      </c>
      <c r="E405" s="758" t="s">
        <v>3719</v>
      </c>
      <c r="F405" s="759" t="s">
        <v>3720</v>
      </c>
      <c r="G405" s="758" t="s">
        <v>3741</v>
      </c>
      <c r="H405" s="758" t="s">
        <v>3742</v>
      </c>
      <c r="I405" s="761">
        <v>15801</v>
      </c>
      <c r="J405" s="761">
        <v>1</v>
      </c>
      <c r="K405" s="762">
        <v>15801</v>
      </c>
    </row>
    <row r="406" spans="1:11" ht="14.4" customHeight="1" x14ac:dyDescent="0.3">
      <c r="A406" s="756" t="s">
        <v>564</v>
      </c>
      <c r="B406" s="757" t="s">
        <v>565</v>
      </c>
      <c r="C406" s="758" t="s">
        <v>588</v>
      </c>
      <c r="D406" s="759" t="s">
        <v>589</v>
      </c>
      <c r="E406" s="758" t="s">
        <v>3719</v>
      </c>
      <c r="F406" s="759" t="s">
        <v>3720</v>
      </c>
      <c r="G406" s="758" t="s">
        <v>3743</v>
      </c>
      <c r="H406" s="758" t="s">
        <v>3744</v>
      </c>
      <c r="I406" s="761">
        <v>15801</v>
      </c>
      <c r="J406" s="761">
        <v>1</v>
      </c>
      <c r="K406" s="762">
        <v>15801</v>
      </c>
    </row>
    <row r="407" spans="1:11" ht="14.4" customHeight="1" x14ac:dyDescent="0.3">
      <c r="A407" s="756" t="s">
        <v>564</v>
      </c>
      <c r="B407" s="757" t="s">
        <v>565</v>
      </c>
      <c r="C407" s="758" t="s">
        <v>588</v>
      </c>
      <c r="D407" s="759" t="s">
        <v>589</v>
      </c>
      <c r="E407" s="758" t="s">
        <v>3719</v>
      </c>
      <c r="F407" s="759" t="s">
        <v>3720</v>
      </c>
      <c r="G407" s="758" t="s">
        <v>3745</v>
      </c>
      <c r="H407" s="758" t="s">
        <v>3746</v>
      </c>
      <c r="I407" s="761">
        <v>15801</v>
      </c>
      <c r="J407" s="761">
        <v>1</v>
      </c>
      <c r="K407" s="762">
        <v>15801</v>
      </c>
    </row>
    <row r="408" spans="1:11" ht="14.4" customHeight="1" x14ac:dyDescent="0.3">
      <c r="A408" s="756" t="s">
        <v>564</v>
      </c>
      <c r="B408" s="757" t="s">
        <v>565</v>
      </c>
      <c r="C408" s="758" t="s">
        <v>588</v>
      </c>
      <c r="D408" s="759" t="s">
        <v>589</v>
      </c>
      <c r="E408" s="758" t="s">
        <v>3719</v>
      </c>
      <c r="F408" s="759" t="s">
        <v>3720</v>
      </c>
      <c r="G408" s="758" t="s">
        <v>3747</v>
      </c>
      <c r="H408" s="758" t="s">
        <v>3748</v>
      </c>
      <c r="I408" s="761">
        <v>44040</v>
      </c>
      <c r="J408" s="761">
        <v>1</v>
      </c>
      <c r="K408" s="762">
        <v>44040</v>
      </c>
    </row>
    <row r="409" spans="1:11" ht="14.4" customHeight="1" x14ac:dyDescent="0.3">
      <c r="A409" s="756" t="s">
        <v>564</v>
      </c>
      <c r="B409" s="757" t="s">
        <v>565</v>
      </c>
      <c r="C409" s="758" t="s">
        <v>588</v>
      </c>
      <c r="D409" s="759" t="s">
        <v>589</v>
      </c>
      <c r="E409" s="758" t="s">
        <v>3719</v>
      </c>
      <c r="F409" s="759" t="s">
        <v>3720</v>
      </c>
      <c r="G409" s="758" t="s">
        <v>3749</v>
      </c>
      <c r="H409" s="758" t="s">
        <v>3750</v>
      </c>
      <c r="I409" s="761">
        <v>33800</v>
      </c>
      <c r="J409" s="761">
        <v>1</v>
      </c>
      <c r="K409" s="762">
        <v>33800</v>
      </c>
    </row>
    <row r="410" spans="1:11" ht="14.4" customHeight="1" x14ac:dyDescent="0.3">
      <c r="A410" s="756" t="s">
        <v>564</v>
      </c>
      <c r="B410" s="757" t="s">
        <v>565</v>
      </c>
      <c r="C410" s="758" t="s">
        <v>588</v>
      </c>
      <c r="D410" s="759" t="s">
        <v>589</v>
      </c>
      <c r="E410" s="758" t="s">
        <v>3719</v>
      </c>
      <c r="F410" s="759" t="s">
        <v>3720</v>
      </c>
      <c r="G410" s="758" t="s">
        <v>3751</v>
      </c>
      <c r="H410" s="758" t="s">
        <v>3752</v>
      </c>
      <c r="I410" s="761">
        <v>33800</v>
      </c>
      <c r="J410" s="761">
        <v>1</v>
      </c>
      <c r="K410" s="762">
        <v>33800</v>
      </c>
    </row>
    <row r="411" spans="1:11" ht="14.4" customHeight="1" x14ac:dyDescent="0.3">
      <c r="A411" s="756" t="s">
        <v>564</v>
      </c>
      <c r="B411" s="757" t="s">
        <v>565</v>
      </c>
      <c r="C411" s="758" t="s">
        <v>588</v>
      </c>
      <c r="D411" s="759" t="s">
        <v>589</v>
      </c>
      <c r="E411" s="758" t="s">
        <v>3719</v>
      </c>
      <c r="F411" s="759" t="s">
        <v>3720</v>
      </c>
      <c r="G411" s="758" t="s">
        <v>3753</v>
      </c>
      <c r="H411" s="758" t="s">
        <v>3754</v>
      </c>
      <c r="I411" s="761">
        <v>33800</v>
      </c>
      <c r="J411" s="761">
        <v>1</v>
      </c>
      <c r="K411" s="762">
        <v>33800</v>
      </c>
    </row>
    <row r="412" spans="1:11" ht="14.4" customHeight="1" x14ac:dyDescent="0.3">
      <c r="A412" s="756" t="s">
        <v>564</v>
      </c>
      <c r="B412" s="757" t="s">
        <v>565</v>
      </c>
      <c r="C412" s="758" t="s">
        <v>588</v>
      </c>
      <c r="D412" s="759" t="s">
        <v>589</v>
      </c>
      <c r="E412" s="758" t="s">
        <v>3719</v>
      </c>
      <c r="F412" s="759" t="s">
        <v>3720</v>
      </c>
      <c r="G412" s="758" t="s">
        <v>3755</v>
      </c>
      <c r="H412" s="758" t="s">
        <v>3756</v>
      </c>
      <c r="I412" s="761">
        <v>959.1300048828125</v>
      </c>
      <c r="J412" s="761">
        <v>3</v>
      </c>
      <c r="K412" s="762">
        <v>2877.39990234375</v>
      </c>
    </row>
    <row r="413" spans="1:11" ht="14.4" customHeight="1" x14ac:dyDescent="0.3">
      <c r="A413" s="756" t="s">
        <v>564</v>
      </c>
      <c r="B413" s="757" t="s">
        <v>565</v>
      </c>
      <c r="C413" s="758" t="s">
        <v>588</v>
      </c>
      <c r="D413" s="759" t="s">
        <v>589</v>
      </c>
      <c r="E413" s="758" t="s">
        <v>3719</v>
      </c>
      <c r="F413" s="759" t="s">
        <v>3720</v>
      </c>
      <c r="G413" s="758" t="s">
        <v>3757</v>
      </c>
      <c r="H413" s="758" t="s">
        <v>3758</v>
      </c>
      <c r="I413" s="761">
        <v>959.0999755859375</v>
      </c>
      <c r="J413" s="761">
        <v>16</v>
      </c>
      <c r="K413" s="762">
        <v>15345.599609375</v>
      </c>
    </row>
    <row r="414" spans="1:11" ht="14.4" customHeight="1" x14ac:dyDescent="0.3">
      <c r="A414" s="756" t="s">
        <v>564</v>
      </c>
      <c r="B414" s="757" t="s">
        <v>565</v>
      </c>
      <c r="C414" s="758" t="s">
        <v>588</v>
      </c>
      <c r="D414" s="759" t="s">
        <v>589</v>
      </c>
      <c r="E414" s="758" t="s">
        <v>3719</v>
      </c>
      <c r="F414" s="759" t="s">
        <v>3720</v>
      </c>
      <c r="G414" s="758" t="s">
        <v>3759</v>
      </c>
      <c r="H414" s="758" t="s">
        <v>3760</v>
      </c>
      <c r="I414" s="761">
        <v>959.0999755859375</v>
      </c>
      <c r="J414" s="761">
        <v>30</v>
      </c>
      <c r="K414" s="762">
        <v>28773</v>
      </c>
    </row>
    <row r="415" spans="1:11" ht="14.4" customHeight="1" x14ac:dyDescent="0.3">
      <c r="A415" s="756" t="s">
        <v>564</v>
      </c>
      <c r="B415" s="757" t="s">
        <v>565</v>
      </c>
      <c r="C415" s="758" t="s">
        <v>588</v>
      </c>
      <c r="D415" s="759" t="s">
        <v>589</v>
      </c>
      <c r="E415" s="758" t="s">
        <v>3719</v>
      </c>
      <c r="F415" s="759" t="s">
        <v>3720</v>
      </c>
      <c r="G415" s="758" t="s">
        <v>3761</v>
      </c>
      <c r="H415" s="758" t="s">
        <v>3762</v>
      </c>
      <c r="I415" s="761">
        <v>959.0999755859375</v>
      </c>
      <c r="J415" s="761">
        <v>42</v>
      </c>
      <c r="K415" s="762">
        <v>40282.19921875</v>
      </c>
    </row>
    <row r="416" spans="1:11" ht="14.4" customHeight="1" x14ac:dyDescent="0.3">
      <c r="A416" s="756" t="s">
        <v>564</v>
      </c>
      <c r="B416" s="757" t="s">
        <v>565</v>
      </c>
      <c r="C416" s="758" t="s">
        <v>588</v>
      </c>
      <c r="D416" s="759" t="s">
        <v>589</v>
      </c>
      <c r="E416" s="758" t="s">
        <v>3763</v>
      </c>
      <c r="F416" s="759" t="s">
        <v>3764</v>
      </c>
      <c r="G416" s="758" t="s">
        <v>3765</v>
      </c>
      <c r="H416" s="758" t="s">
        <v>3766</v>
      </c>
      <c r="I416" s="761">
        <v>13090</v>
      </c>
      <c r="J416" s="761">
        <v>1</v>
      </c>
      <c r="K416" s="762">
        <v>13090</v>
      </c>
    </row>
    <row r="417" spans="1:11" ht="14.4" customHeight="1" x14ac:dyDescent="0.3">
      <c r="A417" s="756" t="s">
        <v>564</v>
      </c>
      <c r="B417" s="757" t="s">
        <v>565</v>
      </c>
      <c r="C417" s="758" t="s">
        <v>588</v>
      </c>
      <c r="D417" s="759" t="s">
        <v>589</v>
      </c>
      <c r="E417" s="758" t="s">
        <v>3763</v>
      </c>
      <c r="F417" s="759" t="s">
        <v>3764</v>
      </c>
      <c r="G417" s="758" t="s">
        <v>3767</v>
      </c>
      <c r="H417" s="758" t="s">
        <v>3768</v>
      </c>
      <c r="I417" s="761">
        <v>13090</v>
      </c>
      <c r="J417" s="761">
        <v>2</v>
      </c>
      <c r="K417" s="762">
        <v>26180</v>
      </c>
    </row>
    <row r="418" spans="1:11" ht="14.4" customHeight="1" x14ac:dyDescent="0.3">
      <c r="A418" s="756" t="s">
        <v>564</v>
      </c>
      <c r="B418" s="757" t="s">
        <v>565</v>
      </c>
      <c r="C418" s="758" t="s">
        <v>588</v>
      </c>
      <c r="D418" s="759" t="s">
        <v>589</v>
      </c>
      <c r="E418" s="758" t="s">
        <v>3763</v>
      </c>
      <c r="F418" s="759" t="s">
        <v>3764</v>
      </c>
      <c r="G418" s="758" t="s">
        <v>3769</v>
      </c>
      <c r="H418" s="758" t="s">
        <v>3770</v>
      </c>
      <c r="I418" s="761">
        <v>13090</v>
      </c>
      <c r="J418" s="761">
        <v>2</v>
      </c>
      <c r="K418" s="762">
        <v>26180</v>
      </c>
    </row>
    <row r="419" spans="1:11" ht="14.4" customHeight="1" x14ac:dyDescent="0.3">
      <c r="A419" s="756" t="s">
        <v>564</v>
      </c>
      <c r="B419" s="757" t="s">
        <v>565</v>
      </c>
      <c r="C419" s="758" t="s">
        <v>588</v>
      </c>
      <c r="D419" s="759" t="s">
        <v>589</v>
      </c>
      <c r="E419" s="758" t="s">
        <v>3763</v>
      </c>
      <c r="F419" s="759" t="s">
        <v>3764</v>
      </c>
      <c r="G419" s="758" t="s">
        <v>3771</v>
      </c>
      <c r="H419" s="758" t="s">
        <v>3772</v>
      </c>
      <c r="I419" s="761">
        <v>13090</v>
      </c>
      <c r="J419" s="761">
        <v>1</v>
      </c>
      <c r="K419" s="762">
        <v>13090</v>
      </c>
    </row>
    <row r="420" spans="1:11" ht="14.4" customHeight="1" x14ac:dyDescent="0.3">
      <c r="A420" s="756" t="s">
        <v>564</v>
      </c>
      <c r="B420" s="757" t="s">
        <v>565</v>
      </c>
      <c r="C420" s="758" t="s">
        <v>588</v>
      </c>
      <c r="D420" s="759" t="s">
        <v>589</v>
      </c>
      <c r="E420" s="758" t="s">
        <v>3763</v>
      </c>
      <c r="F420" s="759" t="s">
        <v>3764</v>
      </c>
      <c r="G420" s="758" t="s">
        <v>3773</v>
      </c>
      <c r="H420" s="758" t="s">
        <v>3774</v>
      </c>
      <c r="I420" s="761">
        <v>13090</v>
      </c>
      <c r="J420" s="761">
        <v>1</v>
      </c>
      <c r="K420" s="762">
        <v>13090</v>
      </c>
    </row>
    <row r="421" spans="1:11" ht="14.4" customHeight="1" x14ac:dyDescent="0.3">
      <c r="A421" s="756" t="s">
        <v>564</v>
      </c>
      <c r="B421" s="757" t="s">
        <v>565</v>
      </c>
      <c r="C421" s="758" t="s">
        <v>588</v>
      </c>
      <c r="D421" s="759" t="s">
        <v>589</v>
      </c>
      <c r="E421" s="758" t="s">
        <v>3763</v>
      </c>
      <c r="F421" s="759" t="s">
        <v>3764</v>
      </c>
      <c r="G421" s="758" t="s">
        <v>3775</v>
      </c>
      <c r="H421" s="758" t="s">
        <v>3776</v>
      </c>
      <c r="I421" s="761">
        <v>41371.73046875</v>
      </c>
      <c r="J421" s="761">
        <v>2</v>
      </c>
      <c r="K421" s="762">
        <v>82743.4609375</v>
      </c>
    </row>
    <row r="422" spans="1:11" ht="14.4" customHeight="1" x14ac:dyDescent="0.3">
      <c r="A422" s="756" t="s">
        <v>564</v>
      </c>
      <c r="B422" s="757" t="s">
        <v>565</v>
      </c>
      <c r="C422" s="758" t="s">
        <v>588</v>
      </c>
      <c r="D422" s="759" t="s">
        <v>589</v>
      </c>
      <c r="E422" s="758" t="s">
        <v>3763</v>
      </c>
      <c r="F422" s="759" t="s">
        <v>3764</v>
      </c>
      <c r="G422" s="758" t="s">
        <v>3777</v>
      </c>
      <c r="H422" s="758" t="s">
        <v>3778</v>
      </c>
      <c r="I422" s="761">
        <v>41371.73046875</v>
      </c>
      <c r="J422" s="761">
        <v>3</v>
      </c>
      <c r="K422" s="762">
        <v>124115.19140625</v>
      </c>
    </row>
    <row r="423" spans="1:11" ht="14.4" customHeight="1" x14ac:dyDescent="0.3">
      <c r="A423" s="756" t="s">
        <v>564</v>
      </c>
      <c r="B423" s="757" t="s">
        <v>565</v>
      </c>
      <c r="C423" s="758" t="s">
        <v>588</v>
      </c>
      <c r="D423" s="759" t="s">
        <v>589</v>
      </c>
      <c r="E423" s="758" t="s">
        <v>3763</v>
      </c>
      <c r="F423" s="759" t="s">
        <v>3764</v>
      </c>
      <c r="G423" s="758" t="s">
        <v>3779</v>
      </c>
      <c r="H423" s="758" t="s">
        <v>3780</v>
      </c>
      <c r="I423" s="761">
        <v>41371.73046875</v>
      </c>
      <c r="J423" s="761">
        <v>1</v>
      </c>
      <c r="K423" s="762">
        <v>41371.73046875</v>
      </c>
    </row>
    <row r="424" spans="1:11" ht="14.4" customHeight="1" x14ac:dyDescent="0.3">
      <c r="A424" s="756" t="s">
        <v>564</v>
      </c>
      <c r="B424" s="757" t="s">
        <v>565</v>
      </c>
      <c r="C424" s="758" t="s">
        <v>588</v>
      </c>
      <c r="D424" s="759" t="s">
        <v>589</v>
      </c>
      <c r="E424" s="758" t="s">
        <v>3763</v>
      </c>
      <c r="F424" s="759" t="s">
        <v>3764</v>
      </c>
      <c r="G424" s="758" t="s">
        <v>3781</v>
      </c>
      <c r="H424" s="758" t="s">
        <v>3782</v>
      </c>
      <c r="I424" s="761">
        <v>9851.3896484375</v>
      </c>
      <c r="J424" s="761">
        <v>1</v>
      </c>
      <c r="K424" s="762">
        <v>9851.3896484375</v>
      </c>
    </row>
    <row r="425" spans="1:11" ht="14.4" customHeight="1" x14ac:dyDescent="0.3">
      <c r="A425" s="756" t="s">
        <v>564</v>
      </c>
      <c r="B425" s="757" t="s">
        <v>565</v>
      </c>
      <c r="C425" s="758" t="s">
        <v>588</v>
      </c>
      <c r="D425" s="759" t="s">
        <v>589</v>
      </c>
      <c r="E425" s="758" t="s">
        <v>3763</v>
      </c>
      <c r="F425" s="759" t="s">
        <v>3764</v>
      </c>
      <c r="G425" s="758" t="s">
        <v>3783</v>
      </c>
      <c r="H425" s="758" t="s">
        <v>3784</v>
      </c>
      <c r="I425" s="761">
        <v>9851.3896484375</v>
      </c>
      <c r="J425" s="761">
        <v>1</v>
      </c>
      <c r="K425" s="762">
        <v>9851.3896484375</v>
      </c>
    </row>
    <row r="426" spans="1:11" ht="14.4" customHeight="1" x14ac:dyDescent="0.3">
      <c r="A426" s="756" t="s">
        <v>564</v>
      </c>
      <c r="B426" s="757" t="s">
        <v>565</v>
      </c>
      <c r="C426" s="758" t="s">
        <v>588</v>
      </c>
      <c r="D426" s="759" t="s">
        <v>589</v>
      </c>
      <c r="E426" s="758" t="s">
        <v>3763</v>
      </c>
      <c r="F426" s="759" t="s">
        <v>3764</v>
      </c>
      <c r="G426" s="758" t="s">
        <v>3785</v>
      </c>
      <c r="H426" s="758" t="s">
        <v>3786</v>
      </c>
      <c r="I426" s="761">
        <v>9851.3896484375</v>
      </c>
      <c r="J426" s="761">
        <v>1</v>
      </c>
      <c r="K426" s="762">
        <v>9851.3896484375</v>
      </c>
    </row>
    <row r="427" spans="1:11" ht="14.4" customHeight="1" x14ac:dyDescent="0.3">
      <c r="A427" s="756" t="s">
        <v>564</v>
      </c>
      <c r="B427" s="757" t="s">
        <v>565</v>
      </c>
      <c r="C427" s="758" t="s">
        <v>588</v>
      </c>
      <c r="D427" s="759" t="s">
        <v>589</v>
      </c>
      <c r="E427" s="758" t="s">
        <v>3763</v>
      </c>
      <c r="F427" s="759" t="s">
        <v>3764</v>
      </c>
      <c r="G427" s="758" t="s">
        <v>3787</v>
      </c>
      <c r="H427" s="758" t="s">
        <v>3788</v>
      </c>
      <c r="I427" s="761">
        <v>9851.3896484375</v>
      </c>
      <c r="J427" s="761">
        <v>1</v>
      </c>
      <c r="K427" s="762">
        <v>9851.3896484375</v>
      </c>
    </row>
    <row r="428" spans="1:11" ht="14.4" customHeight="1" x14ac:dyDescent="0.3">
      <c r="A428" s="756" t="s">
        <v>564</v>
      </c>
      <c r="B428" s="757" t="s">
        <v>565</v>
      </c>
      <c r="C428" s="758" t="s">
        <v>588</v>
      </c>
      <c r="D428" s="759" t="s">
        <v>589</v>
      </c>
      <c r="E428" s="758" t="s">
        <v>3763</v>
      </c>
      <c r="F428" s="759" t="s">
        <v>3764</v>
      </c>
      <c r="G428" s="758" t="s">
        <v>3789</v>
      </c>
      <c r="H428" s="758" t="s">
        <v>3790</v>
      </c>
      <c r="I428" s="761">
        <v>9851.3896484375</v>
      </c>
      <c r="J428" s="761">
        <v>1</v>
      </c>
      <c r="K428" s="762">
        <v>9851.3896484375</v>
      </c>
    </row>
    <row r="429" spans="1:11" ht="14.4" customHeight="1" x14ac:dyDescent="0.3">
      <c r="A429" s="756" t="s">
        <v>564</v>
      </c>
      <c r="B429" s="757" t="s">
        <v>565</v>
      </c>
      <c r="C429" s="758" t="s">
        <v>588</v>
      </c>
      <c r="D429" s="759" t="s">
        <v>589</v>
      </c>
      <c r="E429" s="758" t="s">
        <v>3763</v>
      </c>
      <c r="F429" s="759" t="s">
        <v>3764</v>
      </c>
      <c r="G429" s="758" t="s">
        <v>3791</v>
      </c>
      <c r="H429" s="758" t="s">
        <v>3792</v>
      </c>
      <c r="I429" s="761">
        <v>9851.3896484375</v>
      </c>
      <c r="J429" s="761">
        <v>2</v>
      </c>
      <c r="K429" s="762">
        <v>19702.779296875</v>
      </c>
    </row>
    <row r="430" spans="1:11" ht="14.4" customHeight="1" x14ac:dyDescent="0.3">
      <c r="A430" s="756" t="s">
        <v>564</v>
      </c>
      <c r="B430" s="757" t="s">
        <v>565</v>
      </c>
      <c r="C430" s="758" t="s">
        <v>588</v>
      </c>
      <c r="D430" s="759" t="s">
        <v>589</v>
      </c>
      <c r="E430" s="758" t="s">
        <v>3763</v>
      </c>
      <c r="F430" s="759" t="s">
        <v>3764</v>
      </c>
      <c r="G430" s="758" t="s">
        <v>3793</v>
      </c>
      <c r="H430" s="758" t="s">
        <v>3794</v>
      </c>
      <c r="I430" s="761">
        <v>9851.3896484375</v>
      </c>
      <c r="J430" s="761">
        <v>1</v>
      </c>
      <c r="K430" s="762">
        <v>9851.3896484375</v>
      </c>
    </row>
    <row r="431" spans="1:11" ht="14.4" customHeight="1" x14ac:dyDescent="0.3">
      <c r="A431" s="756" t="s">
        <v>564</v>
      </c>
      <c r="B431" s="757" t="s">
        <v>565</v>
      </c>
      <c r="C431" s="758" t="s">
        <v>588</v>
      </c>
      <c r="D431" s="759" t="s">
        <v>589</v>
      </c>
      <c r="E431" s="758" t="s">
        <v>3763</v>
      </c>
      <c r="F431" s="759" t="s">
        <v>3764</v>
      </c>
      <c r="G431" s="758" t="s">
        <v>3795</v>
      </c>
      <c r="H431" s="758" t="s">
        <v>3796</v>
      </c>
      <c r="I431" s="761">
        <v>9851.3896484375</v>
      </c>
      <c r="J431" s="761">
        <v>1</v>
      </c>
      <c r="K431" s="762">
        <v>9851.3896484375</v>
      </c>
    </row>
    <row r="432" spans="1:11" ht="14.4" customHeight="1" x14ac:dyDescent="0.3">
      <c r="A432" s="756" t="s">
        <v>564</v>
      </c>
      <c r="B432" s="757" t="s">
        <v>565</v>
      </c>
      <c r="C432" s="758" t="s">
        <v>588</v>
      </c>
      <c r="D432" s="759" t="s">
        <v>589</v>
      </c>
      <c r="E432" s="758" t="s">
        <v>3763</v>
      </c>
      <c r="F432" s="759" t="s">
        <v>3764</v>
      </c>
      <c r="G432" s="758" t="s">
        <v>3797</v>
      </c>
      <c r="H432" s="758" t="s">
        <v>3798</v>
      </c>
      <c r="I432" s="761">
        <v>9851.3896484375</v>
      </c>
      <c r="J432" s="761">
        <v>1</v>
      </c>
      <c r="K432" s="762">
        <v>9851.3896484375</v>
      </c>
    </row>
    <row r="433" spans="1:11" ht="14.4" customHeight="1" x14ac:dyDescent="0.3">
      <c r="A433" s="756" t="s">
        <v>564</v>
      </c>
      <c r="B433" s="757" t="s">
        <v>565</v>
      </c>
      <c r="C433" s="758" t="s">
        <v>588</v>
      </c>
      <c r="D433" s="759" t="s">
        <v>589</v>
      </c>
      <c r="E433" s="758" t="s">
        <v>3763</v>
      </c>
      <c r="F433" s="759" t="s">
        <v>3764</v>
      </c>
      <c r="G433" s="758" t="s">
        <v>3799</v>
      </c>
      <c r="H433" s="758" t="s">
        <v>3800</v>
      </c>
      <c r="I433" s="761">
        <v>9851.400390625</v>
      </c>
      <c r="J433" s="761">
        <v>1</v>
      </c>
      <c r="K433" s="762">
        <v>9851.400390625</v>
      </c>
    </row>
    <row r="434" spans="1:11" ht="14.4" customHeight="1" x14ac:dyDescent="0.3">
      <c r="A434" s="756" t="s">
        <v>564</v>
      </c>
      <c r="B434" s="757" t="s">
        <v>565</v>
      </c>
      <c r="C434" s="758" t="s">
        <v>588</v>
      </c>
      <c r="D434" s="759" t="s">
        <v>589</v>
      </c>
      <c r="E434" s="758" t="s">
        <v>3763</v>
      </c>
      <c r="F434" s="759" t="s">
        <v>3764</v>
      </c>
      <c r="G434" s="758" t="s">
        <v>3801</v>
      </c>
      <c r="H434" s="758" t="s">
        <v>3802</v>
      </c>
      <c r="I434" s="761">
        <v>6989.93994140625</v>
      </c>
      <c r="J434" s="761">
        <v>4</v>
      </c>
      <c r="K434" s="762">
        <v>27959.759765625</v>
      </c>
    </row>
    <row r="435" spans="1:11" ht="14.4" customHeight="1" x14ac:dyDescent="0.3">
      <c r="A435" s="756" t="s">
        <v>564</v>
      </c>
      <c r="B435" s="757" t="s">
        <v>565</v>
      </c>
      <c r="C435" s="758" t="s">
        <v>588</v>
      </c>
      <c r="D435" s="759" t="s">
        <v>589</v>
      </c>
      <c r="E435" s="758" t="s">
        <v>3763</v>
      </c>
      <c r="F435" s="759" t="s">
        <v>3764</v>
      </c>
      <c r="G435" s="758" t="s">
        <v>3803</v>
      </c>
      <c r="H435" s="758" t="s">
        <v>3804</v>
      </c>
      <c r="I435" s="761">
        <v>6989.93994140625</v>
      </c>
      <c r="J435" s="761">
        <v>1</v>
      </c>
      <c r="K435" s="762">
        <v>6989.93994140625</v>
      </c>
    </row>
    <row r="436" spans="1:11" ht="14.4" customHeight="1" x14ac:dyDescent="0.3">
      <c r="A436" s="756" t="s">
        <v>564</v>
      </c>
      <c r="B436" s="757" t="s">
        <v>565</v>
      </c>
      <c r="C436" s="758" t="s">
        <v>588</v>
      </c>
      <c r="D436" s="759" t="s">
        <v>589</v>
      </c>
      <c r="E436" s="758" t="s">
        <v>3763</v>
      </c>
      <c r="F436" s="759" t="s">
        <v>3764</v>
      </c>
      <c r="G436" s="758" t="s">
        <v>3805</v>
      </c>
      <c r="H436" s="758" t="s">
        <v>3806</v>
      </c>
      <c r="I436" s="761">
        <v>64.800003051757812</v>
      </c>
      <c r="J436" s="761">
        <v>240</v>
      </c>
      <c r="K436" s="762">
        <v>15552.60009765625</v>
      </c>
    </row>
    <row r="437" spans="1:11" ht="14.4" customHeight="1" x14ac:dyDescent="0.3">
      <c r="A437" s="756" t="s">
        <v>564</v>
      </c>
      <c r="B437" s="757" t="s">
        <v>565</v>
      </c>
      <c r="C437" s="758" t="s">
        <v>588</v>
      </c>
      <c r="D437" s="759" t="s">
        <v>589</v>
      </c>
      <c r="E437" s="758" t="s">
        <v>3763</v>
      </c>
      <c r="F437" s="759" t="s">
        <v>3764</v>
      </c>
      <c r="G437" s="758" t="s">
        <v>3807</v>
      </c>
      <c r="H437" s="758" t="s">
        <v>3808</v>
      </c>
      <c r="I437" s="761">
        <v>4630</v>
      </c>
      <c r="J437" s="761">
        <v>2</v>
      </c>
      <c r="K437" s="762">
        <v>9260</v>
      </c>
    </row>
    <row r="438" spans="1:11" ht="14.4" customHeight="1" x14ac:dyDescent="0.3">
      <c r="A438" s="756" t="s">
        <v>564</v>
      </c>
      <c r="B438" s="757" t="s">
        <v>565</v>
      </c>
      <c r="C438" s="758" t="s">
        <v>588</v>
      </c>
      <c r="D438" s="759" t="s">
        <v>589</v>
      </c>
      <c r="E438" s="758" t="s">
        <v>3763</v>
      </c>
      <c r="F438" s="759" t="s">
        <v>3764</v>
      </c>
      <c r="G438" s="758" t="s">
        <v>3807</v>
      </c>
      <c r="H438" s="758" t="s">
        <v>3809</v>
      </c>
      <c r="I438" s="761">
        <v>4630</v>
      </c>
      <c r="J438" s="761">
        <v>2</v>
      </c>
      <c r="K438" s="762">
        <v>9260</v>
      </c>
    </row>
    <row r="439" spans="1:11" ht="14.4" customHeight="1" x14ac:dyDescent="0.3">
      <c r="A439" s="756" t="s">
        <v>564</v>
      </c>
      <c r="B439" s="757" t="s">
        <v>565</v>
      </c>
      <c r="C439" s="758" t="s">
        <v>588</v>
      </c>
      <c r="D439" s="759" t="s">
        <v>589</v>
      </c>
      <c r="E439" s="758" t="s">
        <v>3121</v>
      </c>
      <c r="F439" s="759" t="s">
        <v>3122</v>
      </c>
      <c r="G439" s="758" t="s">
        <v>3397</v>
      </c>
      <c r="H439" s="758" t="s">
        <v>3398</v>
      </c>
      <c r="I439" s="761">
        <v>5445</v>
      </c>
      <c r="J439" s="761">
        <v>2</v>
      </c>
      <c r="K439" s="762">
        <v>10890</v>
      </c>
    </row>
    <row r="440" spans="1:11" ht="14.4" customHeight="1" x14ac:dyDescent="0.3">
      <c r="A440" s="756" t="s">
        <v>564</v>
      </c>
      <c r="B440" s="757" t="s">
        <v>565</v>
      </c>
      <c r="C440" s="758" t="s">
        <v>588</v>
      </c>
      <c r="D440" s="759" t="s">
        <v>589</v>
      </c>
      <c r="E440" s="758" t="s">
        <v>3121</v>
      </c>
      <c r="F440" s="759" t="s">
        <v>3122</v>
      </c>
      <c r="G440" s="758" t="s">
        <v>3399</v>
      </c>
      <c r="H440" s="758" t="s">
        <v>3400</v>
      </c>
      <c r="I440" s="761">
        <v>5445</v>
      </c>
      <c r="J440" s="761">
        <v>2</v>
      </c>
      <c r="K440" s="762">
        <v>10890</v>
      </c>
    </row>
    <row r="441" spans="1:11" ht="14.4" customHeight="1" x14ac:dyDescent="0.3">
      <c r="A441" s="756" t="s">
        <v>564</v>
      </c>
      <c r="B441" s="757" t="s">
        <v>565</v>
      </c>
      <c r="C441" s="758" t="s">
        <v>588</v>
      </c>
      <c r="D441" s="759" t="s">
        <v>589</v>
      </c>
      <c r="E441" s="758" t="s">
        <v>3121</v>
      </c>
      <c r="F441" s="759" t="s">
        <v>3122</v>
      </c>
      <c r="G441" s="758" t="s">
        <v>3401</v>
      </c>
      <c r="H441" s="758" t="s">
        <v>3402</v>
      </c>
      <c r="I441" s="761">
        <v>5445</v>
      </c>
      <c r="J441" s="761">
        <v>2</v>
      </c>
      <c r="K441" s="762">
        <v>10890</v>
      </c>
    </row>
    <row r="442" spans="1:11" ht="14.4" customHeight="1" x14ac:dyDescent="0.3">
      <c r="A442" s="756" t="s">
        <v>564</v>
      </c>
      <c r="B442" s="757" t="s">
        <v>565</v>
      </c>
      <c r="C442" s="758" t="s">
        <v>588</v>
      </c>
      <c r="D442" s="759" t="s">
        <v>589</v>
      </c>
      <c r="E442" s="758" t="s">
        <v>3121</v>
      </c>
      <c r="F442" s="759" t="s">
        <v>3122</v>
      </c>
      <c r="G442" s="758" t="s">
        <v>3403</v>
      </c>
      <c r="H442" s="758" t="s">
        <v>3404</v>
      </c>
      <c r="I442" s="761">
        <v>5445</v>
      </c>
      <c r="J442" s="761">
        <v>1</v>
      </c>
      <c r="K442" s="762">
        <v>5445</v>
      </c>
    </row>
    <row r="443" spans="1:11" ht="14.4" customHeight="1" x14ac:dyDescent="0.3">
      <c r="A443" s="756" t="s">
        <v>564</v>
      </c>
      <c r="B443" s="757" t="s">
        <v>565</v>
      </c>
      <c r="C443" s="758" t="s">
        <v>588</v>
      </c>
      <c r="D443" s="759" t="s">
        <v>589</v>
      </c>
      <c r="E443" s="758" t="s">
        <v>3121</v>
      </c>
      <c r="F443" s="759" t="s">
        <v>3122</v>
      </c>
      <c r="G443" s="758" t="s">
        <v>3131</v>
      </c>
      <c r="H443" s="758" t="s">
        <v>3132</v>
      </c>
      <c r="I443" s="761">
        <v>152.46000671386719</v>
      </c>
      <c r="J443" s="761">
        <v>10</v>
      </c>
      <c r="K443" s="762">
        <v>1524.6000671386719</v>
      </c>
    </row>
    <row r="444" spans="1:11" ht="14.4" customHeight="1" x14ac:dyDescent="0.3">
      <c r="A444" s="756" t="s">
        <v>564</v>
      </c>
      <c r="B444" s="757" t="s">
        <v>565</v>
      </c>
      <c r="C444" s="758" t="s">
        <v>588</v>
      </c>
      <c r="D444" s="759" t="s">
        <v>589</v>
      </c>
      <c r="E444" s="758" t="s">
        <v>3121</v>
      </c>
      <c r="F444" s="759" t="s">
        <v>3122</v>
      </c>
      <c r="G444" s="758" t="s">
        <v>3413</v>
      </c>
      <c r="H444" s="758" t="s">
        <v>3414</v>
      </c>
      <c r="I444" s="761">
        <v>3035.31005859375</v>
      </c>
      <c r="J444" s="761">
        <v>4</v>
      </c>
      <c r="K444" s="762">
        <v>12141.240234375</v>
      </c>
    </row>
    <row r="445" spans="1:11" ht="14.4" customHeight="1" x14ac:dyDescent="0.3">
      <c r="A445" s="756" t="s">
        <v>564</v>
      </c>
      <c r="B445" s="757" t="s">
        <v>565</v>
      </c>
      <c r="C445" s="758" t="s">
        <v>588</v>
      </c>
      <c r="D445" s="759" t="s">
        <v>589</v>
      </c>
      <c r="E445" s="758" t="s">
        <v>3121</v>
      </c>
      <c r="F445" s="759" t="s">
        <v>3122</v>
      </c>
      <c r="G445" s="758" t="s">
        <v>3810</v>
      </c>
      <c r="H445" s="758" t="s">
        <v>3811</v>
      </c>
      <c r="I445" s="761">
        <v>3035.31005859375</v>
      </c>
      <c r="J445" s="761">
        <v>4</v>
      </c>
      <c r="K445" s="762">
        <v>12141.240234375</v>
      </c>
    </row>
    <row r="446" spans="1:11" ht="14.4" customHeight="1" x14ac:dyDescent="0.3">
      <c r="A446" s="756" t="s">
        <v>564</v>
      </c>
      <c r="B446" s="757" t="s">
        <v>565</v>
      </c>
      <c r="C446" s="758" t="s">
        <v>588</v>
      </c>
      <c r="D446" s="759" t="s">
        <v>589</v>
      </c>
      <c r="E446" s="758" t="s">
        <v>3121</v>
      </c>
      <c r="F446" s="759" t="s">
        <v>3122</v>
      </c>
      <c r="G446" s="758" t="s">
        <v>3429</v>
      </c>
      <c r="H446" s="758" t="s">
        <v>3430</v>
      </c>
      <c r="I446" s="761">
        <v>3130.75</v>
      </c>
      <c r="J446" s="761">
        <v>3</v>
      </c>
      <c r="K446" s="762">
        <v>9392.25</v>
      </c>
    </row>
    <row r="447" spans="1:11" ht="14.4" customHeight="1" x14ac:dyDescent="0.3">
      <c r="A447" s="756" t="s">
        <v>564</v>
      </c>
      <c r="B447" s="757" t="s">
        <v>565</v>
      </c>
      <c r="C447" s="758" t="s">
        <v>588</v>
      </c>
      <c r="D447" s="759" t="s">
        <v>589</v>
      </c>
      <c r="E447" s="758" t="s">
        <v>3121</v>
      </c>
      <c r="F447" s="759" t="s">
        <v>3122</v>
      </c>
      <c r="G447" s="758" t="s">
        <v>3431</v>
      </c>
      <c r="H447" s="758" t="s">
        <v>3432</v>
      </c>
      <c r="I447" s="761">
        <v>213.35000610351562</v>
      </c>
      <c r="J447" s="761">
        <v>10</v>
      </c>
      <c r="K447" s="762">
        <v>2133.4599609375</v>
      </c>
    </row>
    <row r="448" spans="1:11" ht="14.4" customHeight="1" x14ac:dyDescent="0.3">
      <c r="A448" s="756" t="s">
        <v>564</v>
      </c>
      <c r="B448" s="757" t="s">
        <v>565</v>
      </c>
      <c r="C448" s="758" t="s">
        <v>588</v>
      </c>
      <c r="D448" s="759" t="s">
        <v>589</v>
      </c>
      <c r="E448" s="758" t="s">
        <v>3121</v>
      </c>
      <c r="F448" s="759" t="s">
        <v>3122</v>
      </c>
      <c r="G448" s="758" t="s">
        <v>3433</v>
      </c>
      <c r="H448" s="758" t="s">
        <v>3434</v>
      </c>
      <c r="I448" s="761">
        <v>2722.501220703125</v>
      </c>
      <c r="J448" s="761">
        <v>9</v>
      </c>
      <c r="K448" s="762">
        <v>24502.509765625</v>
      </c>
    </row>
    <row r="449" spans="1:11" ht="14.4" customHeight="1" x14ac:dyDescent="0.3">
      <c r="A449" s="756" t="s">
        <v>564</v>
      </c>
      <c r="B449" s="757" t="s">
        <v>565</v>
      </c>
      <c r="C449" s="758" t="s">
        <v>588</v>
      </c>
      <c r="D449" s="759" t="s">
        <v>589</v>
      </c>
      <c r="E449" s="758" t="s">
        <v>3812</v>
      </c>
      <c r="F449" s="759" t="s">
        <v>3813</v>
      </c>
      <c r="G449" s="758" t="s">
        <v>3814</v>
      </c>
      <c r="H449" s="758" t="s">
        <v>3815</v>
      </c>
      <c r="I449" s="761">
        <v>30.25</v>
      </c>
      <c r="J449" s="761">
        <v>16</v>
      </c>
      <c r="K449" s="762">
        <v>484</v>
      </c>
    </row>
    <row r="450" spans="1:11" ht="14.4" customHeight="1" x14ac:dyDescent="0.3">
      <c r="A450" s="756" t="s">
        <v>564</v>
      </c>
      <c r="B450" s="757" t="s">
        <v>565</v>
      </c>
      <c r="C450" s="758" t="s">
        <v>588</v>
      </c>
      <c r="D450" s="759" t="s">
        <v>589</v>
      </c>
      <c r="E450" s="758" t="s">
        <v>3135</v>
      </c>
      <c r="F450" s="759" t="s">
        <v>3136</v>
      </c>
      <c r="G450" s="758" t="s">
        <v>3816</v>
      </c>
      <c r="H450" s="758" t="s">
        <v>3817</v>
      </c>
      <c r="I450" s="761">
        <v>65.199996948242188</v>
      </c>
      <c r="J450" s="761">
        <v>60</v>
      </c>
      <c r="K450" s="762">
        <v>3912</v>
      </c>
    </row>
    <row r="451" spans="1:11" ht="14.4" customHeight="1" x14ac:dyDescent="0.3">
      <c r="A451" s="756" t="s">
        <v>564</v>
      </c>
      <c r="B451" s="757" t="s">
        <v>565</v>
      </c>
      <c r="C451" s="758" t="s">
        <v>588</v>
      </c>
      <c r="D451" s="759" t="s">
        <v>589</v>
      </c>
      <c r="E451" s="758" t="s">
        <v>3135</v>
      </c>
      <c r="F451" s="759" t="s">
        <v>3136</v>
      </c>
      <c r="G451" s="758" t="s">
        <v>3818</v>
      </c>
      <c r="H451" s="758" t="s">
        <v>3819</v>
      </c>
      <c r="I451" s="761">
        <v>41.169998168945313</v>
      </c>
      <c r="J451" s="761">
        <v>110</v>
      </c>
      <c r="K451" s="762">
        <v>4528.7000122070312</v>
      </c>
    </row>
    <row r="452" spans="1:11" ht="14.4" customHeight="1" x14ac:dyDescent="0.3">
      <c r="A452" s="756" t="s">
        <v>564</v>
      </c>
      <c r="B452" s="757" t="s">
        <v>565</v>
      </c>
      <c r="C452" s="758" t="s">
        <v>588</v>
      </c>
      <c r="D452" s="759" t="s">
        <v>589</v>
      </c>
      <c r="E452" s="758" t="s">
        <v>3135</v>
      </c>
      <c r="F452" s="759" t="s">
        <v>3136</v>
      </c>
      <c r="G452" s="758" t="s">
        <v>3447</v>
      </c>
      <c r="H452" s="758" t="s">
        <v>3448</v>
      </c>
      <c r="I452" s="761">
        <v>0.43000000715255737</v>
      </c>
      <c r="J452" s="761">
        <v>3500</v>
      </c>
      <c r="K452" s="762">
        <v>1505</v>
      </c>
    </row>
    <row r="453" spans="1:11" ht="14.4" customHeight="1" x14ac:dyDescent="0.3">
      <c r="A453" s="756" t="s">
        <v>564</v>
      </c>
      <c r="B453" s="757" t="s">
        <v>565</v>
      </c>
      <c r="C453" s="758" t="s">
        <v>588</v>
      </c>
      <c r="D453" s="759" t="s">
        <v>589</v>
      </c>
      <c r="E453" s="758" t="s">
        <v>3135</v>
      </c>
      <c r="F453" s="759" t="s">
        <v>3136</v>
      </c>
      <c r="G453" s="758" t="s">
        <v>3820</v>
      </c>
      <c r="H453" s="758" t="s">
        <v>3821</v>
      </c>
      <c r="I453" s="761">
        <v>517.5</v>
      </c>
      <c r="J453" s="761">
        <v>30</v>
      </c>
      <c r="K453" s="762">
        <v>15525</v>
      </c>
    </row>
    <row r="454" spans="1:11" ht="14.4" customHeight="1" x14ac:dyDescent="0.3">
      <c r="A454" s="756" t="s">
        <v>564</v>
      </c>
      <c r="B454" s="757" t="s">
        <v>565</v>
      </c>
      <c r="C454" s="758" t="s">
        <v>588</v>
      </c>
      <c r="D454" s="759" t="s">
        <v>589</v>
      </c>
      <c r="E454" s="758" t="s">
        <v>3135</v>
      </c>
      <c r="F454" s="759" t="s">
        <v>3136</v>
      </c>
      <c r="G454" s="758" t="s">
        <v>3822</v>
      </c>
      <c r="H454" s="758" t="s">
        <v>3823</v>
      </c>
      <c r="I454" s="761">
        <v>5478.60009765625</v>
      </c>
      <c r="J454" s="761">
        <v>3</v>
      </c>
      <c r="K454" s="762">
        <v>16435.80078125</v>
      </c>
    </row>
    <row r="455" spans="1:11" ht="14.4" customHeight="1" x14ac:dyDescent="0.3">
      <c r="A455" s="756" t="s">
        <v>564</v>
      </c>
      <c r="B455" s="757" t="s">
        <v>565</v>
      </c>
      <c r="C455" s="758" t="s">
        <v>588</v>
      </c>
      <c r="D455" s="759" t="s">
        <v>589</v>
      </c>
      <c r="E455" s="758" t="s">
        <v>3135</v>
      </c>
      <c r="F455" s="759" t="s">
        <v>3136</v>
      </c>
      <c r="G455" s="758" t="s">
        <v>3155</v>
      </c>
      <c r="H455" s="758" t="s">
        <v>3156</v>
      </c>
      <c r="I455" s="761">
        <v>22.149999618530273</v>
      </c>
      <c r="J455" s="761">
        <v>25</v>
      </c>
      <c r="K455" s="762">
        <v>553.75</v>
      </c>
    </row>
    <row r="456" spans="1:11" ht="14.4" customHeight="1" x14ac:dyDescent="0.3">
      <c r="A456" s="756" t="s">
        <v>564</v>
      </c>
      <c r="B456" s="757" t="s">
        <v>565</v>
      </c>
      <c r="C456" s="758" t="s">
        <v>588</v>
      </c>
      <c r="D456" s="759" t="s">
        <v>589</v>
      </c>
      <c r="E456" s="758" t="s">
        <v>3135</v>
      </c>
      <c r="F456" s="759" t="s">
        <v>3136</v>
      </c>
      <c r="G456" s="758" t="s">
        <v>3467</v>
      </c>
      <c r="H456" s="758" t="s">
        <v>3468</v>
      </c>
      <c r="I456" s="761">
        <v>5.273333390553792</v>
      </c>
      <c r="J456" s="761">
        <v>40</v>
      </c>
      <c r="K456" s="762">
        <v>210.90000152587891</v>
      </c>
    </row>
    <row r="457" spans="1:11" ht="14.4" customHeight="1" x14ac:dyDescent="0.3">
      <c r="A457" s="756" t="s">
        <v>564</v>
      </c>
      <c r="B457" s="757" t="s">
        <v>565</v>
      </c>
      <c r="C457" s="758" t="s">
        <v>588</v>
      </c>
      <c r="D457" s="759" t="s">
        <v>589</v>
      </c>
      <c r="E457" s="758" t="s">
        <v>3135</v>
      </c>
      <c r="F457" s="759" t="s">
        <v>3136</v>
      </c>
      <c r="G457" s="758" t="s">
        <v>3824</v>
      </c>
      <c r="H457" s="758" t="s">
        <v>3825</v>
      </c>
      <c r="I457" s="761">
        <v>201.25</v>
      </c>
      <c r="J457" s="761">
        <v>10</v>
      </c>
      <c r="K457" s="762">
        <v>2012.5</v>
      </c>
    </row>
    <row r="458" spans="1:11" ht="14.4" customHeight="1" x14ac:dyDescent="0.3">
      <c r="A458" s="756" t="s">
        <v>564</v>
      </c>
      <c r="B458" s="757" t="s">
        <v>565</v>
      </c>
      <c r="C458" s="758" t="s">
        <v>588</v>
      </c>
      <c r="D458" s="759" t="s">
        <v>589</v>
      </c>
      <c r="E458" s="758" t="s">
        <v>3135</v>
      </c>
      <c r="F458" s="759" t="s">
        <v>3136</v>
      </c>
      <c r="G458" s="758" t="s">
        <v>3826</v>
      </c>
      <c r="H458" s="758" t="s">
        <v>3827</v>
      </c>
      <c r="I458" s="761">
        <v>372.60000610351562</v>
      </c>
      <c r="J458" s="761">
        <v>8</v>
      </c>
      <c r="K458" s="762">
        <v>2980.800048828125</v>
      </c>
    </row>
    <row r="459" spans="1:11" ht="14.4" customHeight="1" x14ac:dyDescent="0.3">
      <c r="A459" s="756" t="s">
        <v>564</v>
      </c>
      <c r="B459" s="757" t="s">
        <v>565</v>
      </c>
      <c r="C459" s="758" t="s">
        <v>588</v>
      </c>
      <c r="D459" s="759" t="s">
        <v>589</v>
      </c>
      <c r="E459" s="758" t="s">
        <v>3135</v>
      </c>
      <c r="F459" s="759" t="s">
        <v>3136</v>
      </c>
      <c r="G459" s="758" t="s">
        <v>3487</v>
      </c>
      <c r="H459" s="758" t="s">
        <v>3488</v>
      </c>
      <c r="I459" s="761">
        <v>3.4325000643730164</v>
      </c>
      <c r="J459" s="761">
        <v>410</v>
      </c>
      <c r="K459" s="762">
        <v>1407.2999877929687</v>
      </c>
    </row>
    <row r="460" spans="1:11" ht="14.4" customHeight="1" x14ac:dyDescent="0.3">
      <c r="A460" s="756" t="s">
        <v>564</v>
      </c>
      <c r="B460" s="757" t="s">
        <v>565</v>
      </c>
      <c r="C460" s="758" t="s">
        <v>588</v>
      </c>
      <c r="D460" s="759" t="s">
        <v>589</v>
      </c>
      <c r="E460" s="758" t="s">
        <v>3135</v>
      </c>
      <c r="F460" s="759" t="s">
        <v>3136</v>
      </c>
      <c r="G460" s="758" t="s">
        <v>3179</v>
      </c>
      <c r="H460" s="758" t="s">
        <v>3180</v>
      </c>
      <c r="I460" s="761">
        <v>1.3799999952316284</v>
      </c>
      <c r="J460" s="761">
        <v>1100</v>
      </c>
      <c r="K460" s="762">
        <v>1518</v>
      </c>
    </row>
    <row r="461" spans="1:11" ht="14.4" customHeight="1" x14ac:dyDescent="0.3">
      <c r="A461" s="756" t="s">
        <v>564</v>
      </c>
      <c r="B461" s="757" t="s">
        <v>565</v>
      </c>
      <c r="C461" s="758" t="s">
        <v>588</v>
      </c>
      <c r="D461" s="759" t="s">
        <v>589</v>
      </c>
      <c r="E461" s="758" t="s">
        <v>3135</v>
      </c>
      <c r="F461" s="759" t="s">
        <v>3136</v>
      </c>
      <c r="G461" s="758" t="s">
        <v>3493</v>
      </c>
      <c r="H461" s="758" t="s">
        <v>3494</v>
      </c>
      <c r="I461" s="761">
        <v>2.0649999380111694</v>
      </c>
      <c r="J461" s="761">
        <v>400</v>
      </c>
      <c r="K461" s="762">
        <v>827</v>
      </c>
    </row>
    <row r="462" spans="1:11" ht="14.4" customHeight="1" x14ac:dyDescent="0.3">
      <c r="A462" s="756" t="s">
        <v>564</v>
      </c>
      <c r="B462" s="757" t="s">
        <v>565</v>
      </c>
      <c r="C462" s="758" t="s">
        <v>588</v>
      </c>
      <c r="D462" s="759" t="s">
        <v>589</v>
      </c>
      <c r="E462" s="758" t="s">
        <v>3135</v>
      </c>
      <c r="F462" s="759" t="s">
        <v>3136</v>
      </c>
      <c r="G462" s="758" t="s">
        <v>3187</v>
      </c>
      <c r="H462" s="758" t="s">
        <v>3188</v>
      </c>
      <c r="I462" s="761">
        <v>5.8739999771118168</v>
      </c>
      <c r="J462" s="761">
        <v>400</v>
      </c>
      <c r="K462" s="762">
        <v>2349.1900024414062</v>
      </c>
    </row>
    <row r="463" spans="1:11" ht="14.4" customHeight="1" x14ac:dyDescent="0.3">
      <c r="A463" s="756" t="s">
        <v>564</v>
      </c>
      <c r="B463" s="757" t="s">
        <v>565</v>
      </c>
      <c r="C463" s="758" t="s">
        <v>588</v>
      </c>
      <c r="D463" s="759" t="s">
        <v>589</v>
      </c>
      <c r="E463" s="758" t="s">
        <v>3135</v>
      </c>
      <c r="F463" s="759" t="s">
        <v>3136</v>
      </c>
      <c r="G463" s="758" t="s">
        <v>3189</v>
      </c>
      <c r="H463" s="758" t="s">
        <v>3190</v>
      </c>
      <c r="I463" s="761">
        <v>27.059999465942383</v>
      </c>
      <c r="J463" s="761">
        <v>12</v>
      </c>
      <c r="K463" s="762">
        <v>324.72000122070312</v>
      </c>
    </row>
    <row r="464" spans="1:11" ht="14.4" customHeight="1" x14ac:dyDescent="0.3">
      <c r="A464" s="756" t="s">
        <v>564</v>
      </c>
      <c r="B464" s="757" t="s">
        <v>565</v>
      </c>
      <c r="C464" s="758" t="s">
        <v>588</v>
      </c>
      <c r="D464" s="759" t="s">
        <v>589</v>
      </c>
      <c r="E464" s="758" t="s">
        <v>3135</v>
      </c>
      <c r="F464" s="759" t="s">
        <v>3136</v>
      </c>
      <c r="G464" s="758" t="s">
        <v>3828</v>
      </c>
      <c r="H464" s="758" t="s">
        <v>3829</v>
      </c>
      <c r="I464" s="761">
        <v>5.619999885559082</v>
      </c>
      <c r="J464" s="761">
        <v>24</v>
      </c>
      <c r="K464" s="762">
        <v>134.96000671386719</v>
      </c>
    </row>
    <row r="465" spans="1:11" ht="14.4" customHeight="1" x14ac:dyDescent="0.3">
      <c r="A465" s="756" t="s">
        <v>564</v>
      </c>
      <c r="B465" s="757" t="s">
        <v>565</v>
      </c>
      <c r="C465" s="758" t="s">
        <v>588</v>
      </c>
      <c r="D465" s="759" t="s">
        <v>589</v>
      </c>
      <c r="E465" s="758" t="s">
        <v>3135</v>
      </c>
      <c r="F465" s="759" t="s">
        <v>3136</v>
      </c>
      <c r="G465" s="758" t="s">
        <v>3499</v>
      </c>
      <c r="H465" s="758" t="s">
        <v>3500</v>
      </c>
      <c r="I465" s="761">
        <v>4.3000001907348633</v>
      </c>
      <c r="J465" s="761">
        <v>72</v>
      </c>
      <c r="K465" s="762">
        <v>309.59999084472656</v>
      </c>
    </row>
    <row r="466" spans="1:11" ht="14.4" customHeight="1" x14ac:dyDescent="0.3">
      <c r="A466" s="756" t="s">
        <v>564</v>
      </c>
      <c r="B466" s="757" t="s">
        <v>565</v>
      </c>
      <c r="C466" s="758" t="s">
        <v>588</v>
      </c>
      <c r="D466" s="759" t="s">
        <v>589</v>
      </c>
      <c r="E466" s="758" t="s">
        <v>3135</v>
      </c>
      <c r="F466" s="759" t="s">
        <v>3136</v>
      </c>
      <c r="G466" s="758" t="s">
        <v>3830</v>
      </c>
      <c r="H466" s="758" t="s">
        <v>3831</v>
      </c>
      <c r="I466" s="761">
        <v>27.590000152587891</v>
      </c>
      <c r="J466" s="761">
        <v>24</v>
      </c>
      <c r="K466" s="762">
        <v>662.15997314453125</v>
      </c>
    </row>
    <row r="467" spans="1:11" ht="14.4" customHeight="1" x14ac:dyDescent="0.3">
      <c r="A467" s="756" t="s">
        <v>564</v>
      </c>
      <c r="B467" s="757" t="s">
        <v>565</v>
      </c>
      <c r="C467" s="758" t="s">
        <v>588</v>
      </c>
      <c r="D467" s="759" t="s">
        <v>589</v>
      </c>
      <c r="E467" s="758" t="s">
        <v>3135</v>
      </c>
      <c r="F467" s="759" t="s">
        <v>3136</v>
      </c>
      <c r="G467" s="758" t="s">
        <v>3832</v>
      </c>
      <c r="H467" s="758" t="s">
        <v>3833</v>
      </c>
      <c r="I467" s="761">
        <v>10.520000457763672</v>
      </c>
      <c r="J467" s="761">
        <v>60</v>
      </c>
      <c r="K467" s="762">
        <v>631.20001220703125</v>
      </c>
    </row>
    <row r="468" spans="1:11" ht="14.4" customHeight="1" x14ac:dyDescent="0.3">
      <c r="A468" s="756" t="s">
        <v>564</v>
      </c>
      <c r="B468" s="757" t="s">
        <v>565</v>
      </c>
      <c r="C468" s="758" t="s">
        <v>588</v>
      </c>
      <c r="D468" s="759" t="s">
        <v>589</v>
      </c>
      <c r="E468" s="758" t="s">
        <v>3135</v>
      </c>
      <c r="F468" s="759" t="s">
        <v>3136</v>
      </c>
      <c r="G468" s="758" t="s">
        <v>3834</v>
      </c>
      <c r="H468" s="758" t="s">
        <v>3835</v>
      </c>
      <c r="I468" s="761">
        <v>10.867999903361003</v>
      </c>
      <c r="J468" s="761">
        <v>13600</v>
      </c>
      <c r="K468" s="762">
        <v>147796.54235839844</v>
      </c>
    </row>
    <row r="469" spans="1:11" ht="14.4" customHeight="1" x14ac:dyDescent="0.3">
      <c r="A469" s="756" t="s">
        <v>564</v>
      </c>
      <c r="B469" s="757" t="s">
        <v>565</v>
      </c>
      <c r="C469" s="758" t="s">
        <v>588</v>
      </c>
      <c r="D469" s="759" t="s">
        <v>589</v>
      </c>
      <c r="E469" s="758" t="s">
        <v>3135</v>
      </c>
      <c r="F469" s="759" t="s">
        <v>3136</v>
      </c>
      <c r="G469" s="758" t="s">
        <v>3836</v>
      </c>
      <c r="H469" s="758" t="s">
        <v>3837</v>
      </c>
      <c r="I469" s="761">
        <v>8.7399997711181641</v>
      </c>
      <c r="J469" s="761">
        <v>500</v>
      </c>
      <c r="K469" s="762">
        <v>4370</v>
      </c>
    </row>
    <row r="470" spans="1:11" ht="14.4" customHeight="1" x14ac:dyDescent="0.3">
      <c r="A470" s="756" t="s">
        <v>564</v>
      </c>
      <c r="B470" s="757" t="s">
        <v>565</v>
      </c>
      <c r="C470" s="758" t="s">
        <v>588</v>
      </c>
      <c r="D470" s="759" t="s">
        <v>589</v>
      </c>
      <c r="E470" s="758" t="s">
        <v>3135</v>
      </c>
      <c r="F470" s="759" t="s">
        <v>3136</v>
      </c>
      <c r="G470" s="758" t="s">
        <v>3838</v>
      </c>
      <c r="H470" s="758" t="s">
        <v>3839</v>
      </c>
      <c r="I470" s="761">
        <v>363</v>
      </c>
      <c r="J470" s="761">
        <v>10</v>
      </c>
      <c r="K470" s="762">
        <v>3630</v>
      </c>
    </row>
    <row r="471" spans="1:11" ht="14.4" customHeight="1" x14ac:dyDescent="0.3">
      <c r="A471" s="756" t="s">
        <v>564</v>
      </c>
      <c r="B471" s="757" t="s">
        <v>565</v>
      </c>
      <c r="C471" s="758" t="s">
        <v>588</v>
      </c>
      <c r="D471" s="759" t="s">
        <v>589</v>
      </c>
      <c r="E471" s="758" t="s">
        <v>3135</v>
      </c>
      <c r="F471" s="759" t="s">
        <v>3136</v>
      </c>
      <c r="G471" s="758" t="s">
        <v>3517</v>
      </c>
      <c r="H471" s="758" t="s">
        <v>3518</v>
      </c>
      <c r="I471" s="761">
        <v>0.41999998688697815</v>
      </c>
      <c r="J471" s="761">
        <v>4000</v>
      </c>
      <c r="K471" s="762">
        <v>1681</v>
      </c>
    </row>
    <row r="472" spans="1:11" ht="14.4" customHeight="1" x14ac:dyDescent="0.3">
      <c r="A472" s="756" t="s">
        <v>564</v>
      </c>
      <c r="B472" s="757" t="s">
        <v>565</v>
      </c>
      <c r="C472" s="758" t="s">
        <v>588</v>
      </c>
      <c r="D472" s="759" t="s">
        <v>589</v>
      </c>
      <c r="E472" s="758" t="s">
        <v>3135</v>
      </c>
      <c r="F472" s="759" t="s">
        <v>3136</v>
      </c>
      <c r="G472" s="758" t="s">
        <v>3840</v>
      </c>
      <c r="H472" s="758" t="s">
        <v>3841</v>
      </c>
      <c r="I472" s="761">
        <v>2.3900001049041748</v>
      </c>
      <c r="J472" s="761">
        <v>1520</v>
      </c>
      <c r="K472" s="762">
        <v>3633.3600158691406</v>
      </c>
    </row>
    <row r="473" spans="1:11" ht="14.4" customHeight="1" x14ac:dyDescent="0.3">
      <c r="A473" s="756" t="s">
        <v>564</v>
      </c>
      <c r="B473" s="757" t="s">
        <v>565</v>
      </c>
      <c r="C473" s="758" t="s">
        <v>588</v>
      </c>
      <c r="D473" s="759" t="s">
        <v>589</v>
      </c>
      <c r="E473" s="758" t="s">
        <v>3215</v>
      </c>
      <c r="F473" s="759" t="s">
        <v>3216</v>
      </c>
      <c r="G473" s="758" t="s">
        <v>3842</v>
      </c>
      <c r="H473" s="758" t="s">
        <v>3843</v>
      </c>
      <c r="I473" s="761">
        <v>8700.02197265625</v>
      </c>
      <c r="J473" s="761">
        <v>22</v>
      </c>
      <c r="K473" s="762">
        <v>191400.486328125</v>
      </c>
    </row>
    <row r="474" spans="1:11" ht="14.4" customHeight="1" x14ac:dyDescent="0.3">
      <c r="A474" s="756" t="s">
        <v>564</v>
      </c>
      <c r="B474" s="757" t="s">
        <v>565</v>
      </c>
      <c r="C474" s="758" t="s">
        <v>588</v>
      </c>
      <c r="D474" s="759" t="s">
        <v>589</v>
      </c>
      <c r="E474" s="758" t="s">
        <v>3215</v>
      </c>
      <c r="F474" s="759" t="s">
        <v>3216</v>
      </c>
      <c r="G474" s="758" t="s">
        <v>3844</v>
      </c>
      <c r="H474" s="758" t="s">
        <v>3845</v>
      </c>
      <c r="I474" s="761">
        <v>16700.440332031249</v>
      </c>
      <c r="J474" s="761">
        <v>38</v>
      </c>
      <c r="K474" s="762">
        <v>634616.580078125</v>
      </c>
    </row>
    <row r="475" spans="1:11" ht="14.4" customHeight="1" x14ac:dyDescent="0.3">
      <c r="A475" s="756" t="s">
        <v>564</v>
      </c>
      <c r="B475" s="757" t="s">
        <v>565</v>
      </c>
      <c r="C475" s="758" t="s">
        <v>588</v>
      </c>
      <c r="D475" s="759" t="s">
        <v>589</v>
      </c>
      <c r="E475" s="758" t="s">
        <v>3215</v>
      </c>
      <c r="F475" s="759" t="s">
        <v>3216</v>
      </c>
      <c r="G475" s="758" t="s">
        <v>3525</v>
      </c>
      <c r="H475" s="758" t="s">
        <v>3526</v>
      </c>
      <c r="I475" s="761">
        <v>9.6800003051757812</v>
      </c>
      <c r="J475" s="761">
        <v>100</v>
      </c>
      <c r="K475" s="762">
        <v>968</v>
      </c>
    </row>
    <row r="476" spans="1:11" ht="14.4" customHeight="1" x14ac:dyDescent="0.3">
      <c r="A476" s="756" t="s">
        <v>564</v>
      </c>
      <c r="B476" s="757" t="s">
        <v>565</v>
      </c>
      <c r="C476" s="758" t="s">
        <v>588</v>
      </c>
      <c r="D476" s="759" t="s">
        <v>589</v>
      </c>
      <c r="E476" s="758" t="s">
        <v>3215</v>
      </c>
      <c r="F476" s="759" t="s">
        <v>3216</v>
      </c>
      <c r="G476" s="758" t="s">
        <v>3846</v>
      </c>
      <c r="H476" s="758" t="s">
        <v>3847</v>
      </c>
      <c r="I476" s="761">
        <v>650.33001708984375</v>
      </c>
      <c r="J476" s="761">
        <v>2</v>
      </c>
      <c r="K476" s="762">
        <v>1300.6500244140625</v>
      </c>
    </row>
    <row r="477" spans="1:11" ht="14.4" customHeight="1" x14ac:dyDescent="0.3">
      <c r="A477" s="756" t="s">
        <v>564</v>
      </c>
      <c r="B477" s="757" t="s">
        <v>565</v>
      </c>
      <c r="C477" s="758" t="s">
        <v>588</v>
      </c>
      <c r="D477" s="759" t="s">
        <v>589</v>
      </c>
      <c r="E477" s="758" t="s">
        <v>3215</v>
      </c>
      <c r="F477" s="759" t="s">
        <v>3216</v>
      </c>
      <c r="G477" s="758" t="s">
        <v>3848</v>
      </c>
      <c r="H477" s="758" t="s">
        <v>3849</v>
      </c>
      <c r="I477" s="761">
        <v>1500.4033610026042</v>
      </c>
      <c r="J477" s="761">
        <v>30</v>
      </c>
      <c r="K477" s="762">
        <v>45012.080078125</v>
      </c>
    </row>
    <row r="478" spans="1:11" ht="14.4" customHeight="1" x14ac:dyDescent="0.3">
      <c r="A478" s="756" t="s">
        <v>564</v>
      </c>
      <c r="B478" s="757" t="s">
        <v>565</v>
      </c>
      <c r="C478" s="758" t="s">
        <v>588</v>
      </c>
      <c r="D478" s="759" t="s">
        <v>589</v>
      </c>
      <c r="E478" s="758" t="s">
        <v>3215</v>
      </c>
      <c r="F478" s="759" t="s">
        <v>3216</v>
      </c>
      <c r="G478" s="758" t="s">
        <v>3219</v>
      </c>
      <c r="H478" s="758" t="s">
        <v>3220</v>
      </c>
      <c r="I478" s="761">
        <v>2.9000000953674316</v>
      </c>
      <c r="J478" s="761">
        <v>100</v>
      </c>
      <c r="K478" s="762">
        <v>290</v>
      </c>
    </row>
    <row r="479" spans="1:11" ht="14.4" customHeight="1" x14ac:dyDescent="0.3">
      <c r="A479" s="756" t="s">
        <v>564</v>
      </c>
      <c r="B479" s="757" t="s">
        <v>565</v>
      </c>
      <c r="C479" s="758" t="s">
        <v>588</v>
      </c>
      <c r="D479" s="759" t="s">
        <v>589</v>
      </c>
      <c r="E479" s="758" t="s">
        <v>3215</v>
      </c>
      <c r="F479" s="759" t="s">
        <v>3216</v>
      </c>
      <c r="G479" s="758" t="s">
        <v>3850</v>
      </c>
      <c r="H479" s="758" t="s">
        <v>3851</v>
      </c>
      <c r="I479" s="761">
        <v>2.9000000953674316</v>
      </c>
      <c r="J479" s="761">
        <v>200</v>
      </c>
      <c r="K479" s="762">
        <v>580</v>
      </c>
    </row>
    <row r="480" spans="1:11" ht="14.4" customHeight="1" x14ac:dyDescent="0.3">
      <c r="A480" s="756" t="s">
        <v>564</v>
      </c>
      <c r="B480" s="757" t="s">
        <v>565</v>
      </c>
      <c r="C480" s="758" t="s">
        <v>588</v>
      </c>
      <c r="D480" s="759" t="s">
        <v>589</v>
      </c>
      <c r="E480" s="758" t="s">
        <v>3215</v>
      </c>
      <c r="F480" s="759" t="s">
        <v>3216</v>
      </c>
      <c r="G480" s="758" t="s">
        <v>3852</v>
      </c>
      <c r="H480" s="758" t="s">
        <v>3853</v>
      </c>
      <c r="I480" s="761">
        <v>2.9000000953674316</v>
      </c>
      <c r="J480" s="761">
        <v>200</v>
      </c>
      <c r="K480" s="762">
        <v>580.39999389648437</v>
      </c>
    </row>
    <row r="481" spans="1:11" ht="14.4" customHeight="1" x14ac:dyDescent="0.3">
      <c r="A481" s="756" t="s">
        <v>564</v>
      </c>
      <c r="B481" s="757" t="s">
        <v>565</v>
      </c>
      <c r="C481" s="758" t="s">
        <v>588</v>
      </c>
      <c r="D481" s="759" t="s">
        <v>589</v>
      </c>
      <c r="E481" s="758" t="s">
        <v>3215</v>
      </c>
      <c r="F481" s="759" t="s">
        <v>3216</v>
      </c>
      <c r="G481" s="758" t="s">
        <v>3854</v>
      </c>
      <c r="H481" s="758" t="s">
        <v>3855</v>
      </c>
      <c r="I481" s="761">
        <v>1221</v>
      </c>
      <c r="J481" s="761">
        <v>80</v>
      </c>
      <c r="K481" s="762">
        <v>97680</v>
      </c>
    </row>
    <row r="482" spans="1:11" ht="14.4" customHeight="1" x14ac:dyDescent="0.3">
      <c r="A482" s="756" t="s">
        <v>564</v>
      </c>
      <c r="B482" s="757" t="s">
        <v>565</v>
      </c>
      <c r="C482" s="758" t="s">
        <v>588</v>
      </c>
      <c r="D482" s="759" t="s">
        <v>589</v>
      </c>
      <c r="E482" s="758" t="s">
        <v>3215</v>
      </c>
      <c r="F482" s="759" t="s">
        <v>3216</v>
      </c>
      <c r="G482" s="758" t="s">
        <v>3856</v>
      </c>
      <c r="H482" s="758" t="s">
        <v>3857</v>
      </c>
      <c r="I482" s="761">
        <v>115</v>
      </c>
      <c r="J482" s="761">
        <v>288</v>
      </c>
      <c r="K482" s="762">
        <v>33120</v>
      </c>
    </row>
    <row r="483" spans="1:11" ht="14.4" customHeight="1" x14ac:dyDescent="0.3">
      <c r="A483" s="756" t="s">
        <v>564</v>
      </c>
      <c r="B483" s="757" t="s">
        <v>565</v>
      </c>
      <c r="C483" s="758" t="s">
        <v>588</v>
      </c>
      <c r="D483" s="759" t="s">
        <v>589</v>
      </c>
      <c r="E483" s="758" t="s">
        <v>3215</v>
      </c>
      <c r="F483" s="759" t="s">
        <v>3216</v>
      </c>
      <c r="G483" s="758" t="s">
        <v>3858</v>
      </c>
      <c r="H483" s="758" t="s">
        <v>3859</v>
      </c>
      <c r="I483" s="761">
        <v>587.719970703125</v>
      </c>
      <c r="J483" s="761">
        <v>180</v>
      </c>
      <c r="K483" s="762">
        <v>105789.94140625</v>
      </c>
    </row>
    <row r="484" spans="1:11" ht="14.4" customHeight="1" x14ac:dyDescent="0.3">
      <c r="A484" s="756" t="s">
        <v>564</v>
      </c>
      <c r="B484" s="757" t="s">
        <v>565</v>
      </c>
      <c r="C484" s="758" t="s">
        <v>588</v>
      </c>
      <c r="D484" s="759" t="s">
        <v>589</v>
      </c>
      <c r="E484" s="758" t="s">
        <v>3215</v>
      </c>
      <c r="F484" s="759" t="s">
        <v>3216</v>
      </c>
      <c r="G484" s="758" t="s">
        <v>3860</v>
      </c>
      <c r="H484" s="758" t="s">
        <v>3861</v>
      </c>
      <c r="I484" s="761">
        <v>250.80000305175781</v>
      </c>
      <c r="J484" s="761">
        <v>25</v>
      </c>
      <c r="K484" s="762">
        <v>6269.919921875</v>
      </c>
    </row>
    <row r="485" spans="1:11" ht="14.4" customHeight="1" x14ac:dyDescent="0.3">
      <c r="A485" s="756" t="s">
        <v>564</v>
      </c>
      <c r="B485" s="757" t="s">
        <v>565</v>
      </c>
      <c r="C485" s="758" t="s">
        <v>588</v>
      </c>
      <c r="D485" s="759" t="s">
        <v>589</v>
      </c>
      <c r="E485" s="758" t="s">
        <v>3215</v>
      </c>
      <c r="F485" s="759" t="s">
        <v>3216</v>
      </c>
      <c r="G485" s="758" t="s">
        <v>3862</v>
      </c>
      <c r="H485" s="758" t="s">
        <v>3863</v>
      </c>
      <c r="I485" s="761">
        <v>8.4700002670288086</v>
      </c>
      <c r="J485" s="761">
        <v>830</v>
      </c>
      <c r="K485" s="762">
        <v>7030.0999145507812</v>
      </c>
    </row>
    <row r="486" spans="1:11" ht="14.4" customHeight="1" x14ac:dyDescent="0.3">
      <c r="A486" s="756" t="s">
        <v>564</v>
      </c>
      <c r="B486" s="757" t="s">
        <v>565</v>
      </c>
      <c r="C486" s="758" t="s">
        <v>588</v>
      </c>
      <c r="D486" s="759" t="s">
        <v>589</v>
      </c>
      <c r="E486" s="758" t="s">
        <v>3215</v>
      </c>
      <c r="F486" s="759" t="s">
        <v>3216</v>
      </c>
      <c r="G486" s="758" t="s">
        <v>3864</v>
      </c>
      <c r="H486" s="758" t="s">
        <v>3865</v>
      </c>
      <c r="I486" s="761">
        <v>96.800003051757813</v>
      </c>
      <c r="J486" s="761">
        <v>3</v>
      </c>
      <c r="K486" s="762">
        <v>290.39999389648437</v>
      </c>
    </row>
    <row r="487" spans="1:11" ht="14.4" customHeight="1" x14ac:dyDescent="0.3">
      <c r="A487" s="756" t="s">
        <v>564</v>
      </c>
      <c r="B487" s="757" t="s">
        <v>565</v>
      </c>
      <c r="C487" s="758" t="s">
        <v>588</v>
      </c>
      <c r="D487" s="759" t="s">
        <v>589</v>
      </c>
      <c r="E487" s="758" t="s">
        <v>3215</v>
      </c>
      <c r="F487" s="759" t="s">
        <v>3216</v>
      </c>
      <c r="G487" s="758" t="s">
        <v>3866</v>
      </c>
      <c r="H487" s="758" t="s">
        <v>3867</v>
      </c>
      <c r="I487" s="761">
        <v>878.46002197265625</v>
      </c>
      <c r="J487" s="761">
        <v>50</v>
      </c>
      <c r="K487" s="762">
        <v>43922.998046875</v>
      </c>
    </row>
    <row r="488" spans="1:11" ht="14.4" customHeight="1" x14ac:dyDescent="0.3">
      <c r="A488" s="756" t="s">
        <v>564</v>
      </c>
      <c r="B488" s="757" t="s">
        <v>565</v>
      </c>
      <c r="C488" s="758" t="s">
        <v>588</v>
      </c>
      <c r="D488" s="759" t="s">
        <v>589</v>
      </c>
      <c r="E488" s="758" t="s">
        <v>3215</v>
      </c>
      <c r="F488" s="759" t="s">
        <v>3216</v>
      </c>
      <c r="G488" s="758" t="s">
        <v>3393</v>
      </c>
      <c r="H488" s="758" t="s">
        <v>3394</v>
      </c>
      <c r="I488" s="761">
        <v>2.7839999675750731</v>
      </c>
      <c r="J488" s="761">
        <v>1500</v>
      </c>
      <c r="K488" s="762">
        <v>4176</v>
      </c>
    </row>
    <row r="489" spans="1:11" ht="14.4" customHeight="1" x14ac:dyDescent="0.3">
      <c r="A489" s="756" t="s">
        <v>564</v>
      </c>
      <c r="B489" s="757" t="s">
        <v>565</v>
      </c>
      <c r="C489" s="758" t="s">
        <v>588</v>
      </c>
      <c r="D489" s="759" t="s">
        <v>589</v>
      </c>
      <c r="E489" s="758" t="s">
        <v>3215</v>
      </c>
      <c r="F489" s="759" t="s">
        <v>3216</v>
      </c>
      <c r="G489" s="758" t="s">
        <v>3868</v>
      </c>
      <c r="H489" s="758" t="s">
        <v>3869</v>
      </c>
      <c r="I489" s="761">
        <v>62.560001373291016</v>
      </c>
      <c r="J489" s="761">
        <v>250</v>
      </c>
      <c r="K489" s="762">
        <v>15639.400390625</v>
      </c>
    </row>
    <row r="490" spans="1:11" ht="14.4" customHeight="1" x14ac:dyDescent="0.3">
      <c r="A490" s="756" t="s">
        <v>564</v>
      </c>
      <c r="B490" s="757" t="s">
        <v>565</v>
      </c>
      <c r="C490" s="758" t="s">
        <v>588</v>
      </c>
      <c r="D490" s="759" t="s">
        <v>589</v>
      </c>
      <c r="E490" s="758" t="s">
        <v>3215</v>
      </c>
      <c r="F490" s="759" t="s">
        <v>3216</v>
      </c>
      <c r="G490" s="758" t="s">
        <v>3545</v>
      </c>
      <c r="H490" s="758" t="s">
        <v>3546</v>
      </c>
      <c r="I490" s="761">
        <v>33.880001068115234</v>
      </c>
      <c r="J490" s="761">
        <v>6</v>
      </c>
      <c r="K490" s="762">
        <v>203.27999877929687</v>
      </c>
    </row>
    <row r="491" spans="1:11" ht="14.4" customHeight="1" x14ac:dyDescent="0.3">
      <c r="A491" s="756" t="s">
        <v>564</v>
      </c>
      <c r="B491" s="757" t="s">
        <v>565</v>
      </c>
      <c r="C491" s="758" t="s">
        <v>588</v>
      </c>
      <c r="D491" s="759" t="s">
        <v>589</v>
      </c>
      <c r="E491" s="758" t="s">
        <v>3215</v>
      </c>
      <c r="F491" s="759" t="s">
        <v>3216</v>
      </c>
      <c r="G491" s="758" t="s">
        <v>3870</v>
      </c>
      <c r="H491" s="758" t="s">
        <v>3871</v>
      </c>
      <c r="I491" s="761">
        <v>11.5</v>
      </c>
      <c r="J491" s="761">
        <v>30</v>
      </c>
      <c r="K491" s="762">
        <v>345</v>
      </c>
    </row>
    <row r="492" spans="1:11" ht="14.4" customHeight="1" x14ac:dyDescent="0.3">
      <c r="A492" s="756" t="s">
        <v>564</v>
      </c>
      <c r="B492" s="757" t="s">
        <v>565</v>
      </c>
      <c r="C492" s="758" t="s">
        <v>588</v>
      </c>
      <c r="D492" s="759" t="s">
        <v>589</v>
      </c>
      <c r="E492" s="758" t="s">
        <v>3215</v>
      </c>
      <c r="F492" s="759" t="s">
        <v>3216</v>
      </c>
      <c r="G492" s="758" t="s">
        <v>3547</v>
      </c>
      <c r="H492" s="758" t="s">
        <v>3548</v>
      </c>
      <c r="I492" s="761">
        <v>21.219999313354492</v>
      </c>
      <c r="J492" s="761">
        <v>325</v>
      </c>
      <c r="K492" s="762">
        <v>6896.6700439453125</v>
      </c>
    </row>
    <row r="493" spans="1:11" ht="14.4" customHeight="1" x14ac:dyDescent="0.3">
      <c r="A493" s="756" t="s">
        <v>564</v>
      </c>
      <c r="B493" s="757" t="s">
        <v>565</v>
      </c>
      <c r="C493" s="758" t="s">
        <v>588</v>
      </c>
      <c r="D493" s="759" t="s">
        <v>589</v>
      </c>
      <c r="E493" s="758" t="s">
        <v>3215</v>
      </c>
      <c r="F493" s="759" t="s">
        <v>3216</v>
      </c>
      <c r="G493" s="758" t="s">
        <v>3223</v>
      </c>
      <c r="H493" s="758" t="s">
        <v>3224</v>
      </c>
      <c r="I493" s="761">
        <v>11.141000270843506</v>
      </c>
      <c r="J493" s="761">
        <v>700</v>
      </c>
      <c r="K493" s="762">
        <v>7798.5</v>
      </c>
    </row>
    <row r="494" spans="1:11" ht="14.4" customHeight="1" x14ac:dyDescent="0.3">
      <c r="A494" s="756" t="s">
        <v>564</v>
      </c>
      <c r="B494" s="757" t="s">
        <v>565</v>
      </c>
      <c r="C494" s="758" t="s">
        <v>588</v>
      </c>
      <c r="D494" s="759" t="s">
        <v>589</v>
      </c>
      <c r="E494" s="758" t="s">
        <v>3215</v>
      </c>
      <c r="F494" s="759" t="s">
        <v>3216</v>
      </c>
      <c r="G494" s="758" t="s">
        <v>3872</v>
      </c>
      <c r="H494" s="758" t="s">
        <v>3873</v>
      </c>
      <c r="I494" s="761">
        <v>552.239990234375</v>
      </c>
      <c r="J494" s="761">
        <v>100</v>
      </c>
      <c r="K494" s="762">
        <v>55251.509765625</v>
      </c>
    </row>
    <row r="495" spans="1:11" ht="14.4" customHeight="1" x14ac:dyDescent="0.3">
      <c r="A495" s="756" t="s">
        <v>564</v>
      </c>
      <c r="B495" s="757" t="s">
        <v>565</v>
      </c>
      <c r="C495" s="758" t="s">
        <v>588</v>
      </c>
      <c r="D495" s="759" t="s">
        <v>589</v>
      </c>
      <c r="E495" s="758" t="s">
        <v>3215</v>
      </c>
      <c r="F495" s="759" t="s">
        <v>3216</v>
      </c>
      <c r="G495" s="758" t="s">
        <v>3227</v>
      </c>
      <c r="H495" s="758" t="s">
        <v>3228</v>
      </c>
      <c r="I495" s="761">
        <v>6.1500000953674316</v>
      </c>
      <c r="J495" s="761">
        <v>20</v>
      </c>
      <c r="K495" s="762">
        <v>123</v>
      </c>
    </row>
    <row r="496" spans="1:11" ht="14.4" customHeight="1" x14ac:dyDescent="0.3">
      <c r="A496" s="756" t="s">
        <v>564</v>
      </c>
      <c r="B496" s="757" t="s">
        <v>565</v>
      </c>
      <c r="C496" s="758" t="s">
        <v>588</v>
      </c>
      <c r="D496" s="759" t="s">
        <v>589</v>
      </c>
      <c r="E496" s="758" t="s">
        <v>3215</v>
      </c>
      <c r="F496" s="759" t="s">
        <v>3216</v>
      </c>
      <c r="G496" s="758" t="s">
        <v>3229</v>
      </c>
      <c r="H496" s="758" t="s">
        <v>3230</v>
      </c>
      <c r="I496" s="761">
        <v>26.020000457763672</v>
      </c>
      <c r="J496" s="761">
        <v>480</v>
      </c>
      <c r="K496" s="762">
        <v>12487.599853515625</v>
      </c>
    </row>
    <row r="497" spans="1:11" ht="14.4" customHeight="1" x14ac:dyDescent="0.3">
      <c r="A497" s="756" t="s">
        <v>564</v>
      </c>
      <c r="B497" s="757" t="s">
        <v>565</v>
      </c>
      <c r="C497" s="758" t="s">
        <v>588</v>
      </c>
      <c r="D497" s="759" t="s">
        <v>589</v>
      </c>
      <c r="E497" s="758" t="s">
        <v>3215</v>
      </c>
      <c r="F497" s="759" t="s">
        <v>3216</v>
      </c>
      <c r="G497" s="758" t="s">
        <v>3874</v>
      </c>
      <c r="H497" s="758" t="s">
        <v>3875</v>
      </c>
      <c r="I497" s="761">
        <v>26.020000457763672</v>
      </c>
      <c r="J497" s="761">
        <v>240</v>
      </c>
      <c r="K497" s="762">
        <v>6243.599853515625</v>
      </c>
    </row>
    <row r="498" spans="1:11" ht="14.4" customHeight="1" x14ac:dyDescent="0.3">
      <c r="A498" s="756" t="s">
        <v>564</v>
      </c>
      <c r="B498" s="757" t="s">
        <v>565</v>
      </c>
      <c r="C498" s="758" t="s">
        <v>588</v>
      </c>
      <c r="D498" s="759" t="s">
        <v>589</v>
      </c>
      <c r="E498" s="758" t="s">
        <v>3215</v>
      </c>
      <c r="F498" s="759" t="s">
        <v>3216</v>
      </c>
      <c r="G498" s="758" t="s">
        <v>3876</v>
      </c>
      <c r="H498" s="758" t="s">
        <v>3877</v>
      </c>
      <c r="I498" s="761">
        <v>26.020000457763672</v>
      </c>
      <c r="J498" s="761">
        <v>250</v>
      </c>
      <c r="K498" s="762">
        <v>6504.000244140625</v>
      </c>
    </row>
    <row r="499" spans="1:11" ht="14.4" customHeight="1" x14ac:dyDescent="0.3">
      <c r="A499" s="756" t="s">
        <v>564</v>
      </c>
      <c r="B499" s="757" t="s">
        <v>565</v>
      </c>
      <c r="C499" s="758" t="s">
        <v>588</v>
      </c>
      <c r="D499" s="759" t="s">
        <v>589</v>
      </c>
      <c r="E499" s="758" t="s">
        <v>3215</v>
      </c>
      <c r="F499" s="759" t="s">
        <v>3216</v>
      </c>
      <c r="G499" s="758" t="s">
        <v>3878</v>
      </c>
      <c r="H499" s="758" t="s">
        <v>3879</v>
      </c>
      <c r="I499" s="761">
        <v>49.909999847412109</v>
      </c>
      <c r="J499" s="761">
        <v>50</v>
      </c>
      <c r="K499" s="762">
        <v>2495.6298828125</v>
      </c>
    </row>
    <row r="500" spans="1:11" ht="14.4" customHeight="1" x14ac:dyDescent="0.3">
      <c r="A500" s="756" t="s">
        <v>564</v>
      </c>
      <c r="B500" s="757" t="s">
        <v>565</v>
      </c>
      <c r="C500" s="758" t="s">
        <v>588</v>
      </c>
      <c r="D500" s="759" t="s">
        <v>589</v>
      </c>
      <c r="E500" s="758" t="s">
        <v>3215</v>
      </c>
      <c r="F500" s="759" t="s">
        <v>3216</v>
      </c>
      <c r="G500" s="758" t="s">
        <v>3559</v>
      </c>
      <c r="H500" s="758" t="s">
        <v>3560</v>
      </c>
      <c r="I500" s="761">
        <v>32.900001525878906</v>
      </c>
      <c r="J500" s="761">
        <v>270</v>
      </c>
      <c r="K500" s="762">
        <v>8882.989990234375</v>
      </c>
    </row>
    <row r="501" spans="1:11" ht="14.4" customHeight="1" x14ac:dyDescent="0.3">
      <c r="A501" s="756" t="s">
        <v>564</v>
      </c>
      <c r="B501" s="757" t="s">
        <v>565</v>
      </c>
      <c r="C501" s="758" t="s">
        <v>588</v>
      </c>
      <c r="D501" s="759" t="s">
        <v>589</v>
      </c>
      <c r="E501" s="758" t="s">
        <v>3215</v>
      </c>
      <c r="F501" s="759" t="s">
        <v>3216</v>
      </c>
      <c r="G501" s="758" t="s">
        <v>3880</v>
      </c>
      <c r="H501" s="758" t="s">
        <v>3881</v>
      </c>
      <c r="I501" s="761">
        <v>1076.9000244140625</v>
      </c>
      <c r="J501" s="761">
        <v>70</v>
      </c>
      <c r="K501" s="762">
        <v>75383</v>
      </c>
    </row>
    <row r="502" spans="1:11" ht="14.4" customHeight="1" x14ac:dyDescent="0.3">
      <c r="A502" s="756" t="s">
        <v>564</v>
      </c>
      <c r="B502" s="757" t="s">
        <v>565</v>
      </c>
      <c r="C502" s="758" t="s">
        <v>588</v>
      </c>
      <c r="D502" s="759" t="s">
        <v>589</v>
      </c>
      <c r="E502" s="758" t="s">
        <v>3215</v>
      </c>
      <c r="F502" s="759" t="s">
        <v>3216</v>
      </c>
      <c r="G502" s="758" t="s">
        <v>3882</v>
      </c>
      <c r="H502" s="758" t="s">
        <v>3883</v>
      </c>
      <c r="I502" s="761">
        <v>1076.9000244140625</v>
      </c>
      <c r="J502" s="761">
        <v>140</v>
      </c>
      <c r="K502" s="762">
        <v>150766</v>
      </c>
    </row>
    <row r="503" spans="1:11" ht="14.4" customHeight="1" x14ac:dyDescent="0.3">
      <c r="A503" s="756" t="s">
        <v>564</v>
      </c>
      <c r="B503" s="757" t="s">
        <v>565</v>
      </c>
      <c r="C503" s="758" t="s">
        <v>588</v>
      </c>
      <c r="D503" s="759" t="s">
        <v>589</v>
      </c>
      <c r="E503" s="758" t="s">
        <v>3215</v>
      </c>
      <c r="F503" s="759" t="s">
        <v>3216</v>
      </c>
      <c r="G503" s="758" t="s">
        <v>3561</v>
      </c>
      <c r="H503" s="758" t="s">
        <v>3562</v>
      </c>
      <c r="I503" s="761">
        <v>110.52999877929687</v>
      </c>
      <c r="J503" s="761">
        <v>275</v>
      </c>
      <c r="K503" s="762">
        <v>30396.3701171875</v>
      </c>
    </row>
    <row r="504" spans="1:11" ht="14.4" customHeight="1" x14ac:dyDescent="0.3">
      <c r="A504" s="756" t="s">
        <v>564</v>
      </c>
      <c r="B504" s="757" t="s">
        <v>565</v>
      </c>
      <c r="C504" s="758" t="s">
        <v>588</v>
      </c>
      <c r="D504" s="759" t="s">
        <v>589</v>
      </c>
      <c r="E504" s="758" t="s">
        <v>3215</v>
      </c>
      <c r="F504" s="759" t="s">
        <v>3216</v>
      </c>
      <c r="G504" s="758" t="s">
        <v>3884</v>
      </c>
      <c r="H504" s="758" t="s">
        <v>3885</v>
      </c>
      <c r="I504" s="761">
        <v>295.239990234375</v>
      </c>
      <c r="J504" s="761">
        <v>220</v>
      </c>
      <c r="K504" s="762">
        <v>64952.810546875</v>
      </c>
    </row>
    <row r="505" spans="1:11" ht="14.4" customHeight="1" x14ac:dyDescent="0.3">
      <c r="A505" s="756" t="s">
        <v>564</v>
      </c>
      <c r="B505" s="757" t="s">
        <v>565</v>
      </c>
      <c r="C505" s="758" t="s">
        <v>588</v>
      </c>
      <c r="D505" s="759" t="s">
        <v>589</v>
      </c>
      <c r="E505" s="758" t="s">
        <v>3215</v>
      </c>
      <c r="F505" s="759" t="s">
        <v>3216</v>
      </c>
      <c r="G505" s="758" t="s">
        <v>3886</v>
      </c>
      <c r="H505" s="758" t="s">
        <v>3887</v>
      </c>
      <c r="I505" s="761">
        <v>56.869998931884766</v>
      </c>
      <c r="J505" s="761">
        <v>420</v>
      </c>
      <c r="K505" s="762">
        <v>23885.400268554688</v>
      </c>
    </row>
    <row r="506" spans="1:11" ht="14.4" customHeight="1" x14ac:dyDescent="0.3">
      <c r="A506" s="756" t="s">
        <v>564</v>
      </c>
      <c r="B506" s="757" t="s">
        <v>565</v>
      </c>
      <c r="C506" s="758" t="s">
        <v>588</v>
      </c>
      <c r="D506" s="759" t="s">
        <v>589</v>
      </c>
      <c r="E506" s="758" t="s">
        <v>3215</v>
      </c>
      <c r="F506" s="759" t="s">
        <v>3216</v>
      </c>
      <c r="G506" s="758" t="s">
        <v>3888</v>
      </c>
      <c r="H506" s="758" t="s">
        <v>3889</v>
      </c>
      <c r="I506" s="761">
        <v>45.979999542236328</v>
      </c>
      <c r="J506" s="761">
        <v>20</v>
      </c>
      <c r="K506" s="762">
        <v>919.5999755859375</v>
      </c>
    </row>
    <row r="507" spans="1:11" ht="14.4" customHeight="1" x14ac:dyDescent="0.3">
      <c r="A507" s="756" t="s">
        <v>564</v>
      </c>
      <c r="B507" s="757" t="s">
        <v>565</v>
      </c>
      <c r="C507" s="758" t="s">
        <v>588</v>
      </c>
      <c r="D507" s="759" t="s">
        <v>589</v>
      </c>
      <c r="E507" s="758" t="s">
        <v>3215</v>
      </c>
      <c r="F507" s="759" t="s">
        <v>3216</v>
      </c>
      <c r="G507" s="758" t="s">
        <v>3890</v>
      </c>
      <c r="H507" s="758" t="s">
        <v>3891</v>
      </c>
      <c r="I507" s="761">
        <v>45.979999542236328</v>
      </c>
      <c r="J507" s="761">
        <v>120</v>
      </c>
      <c r="K507" s="762">
        <v>5517.599853515625</v>
      </c>
    </row>
    <row r="508" spans="1:11" ht="14.4" customHeight="1" x14ac:dyDescent="0.3">
      <c r="A508" s="756" t="s">
        <v>564</v>
      </c>
      <c r="B508" s="757" t="s">
        <v>565</v>
      </c>
      <c r="C508" s="758" t="s">
        <v>588</v>
      </c>
      <c r="D508" s="759" t="s">
        <v>589</v>
      </c>
      <c r="E508" s="758" t="s">
        <v>3215</v>
      </c>
      <c r="F508" s="759" t="s">
        <v>3216</v>
      </c>
      <c r="G508" s="758" t="s">
        <v>3563</v>
      </c>
      <c r="H508" s="758" t="s">
        <v>3564</v>
      </c>
      <c r="I508" s="761">
        <v>45.979999542236328</v>
      </c>
      <c r="J508" s="761">
        <v>200</v>
      </c>
      <c r="K508" s="762">
        <v>9195.9998779296875</v>
      </c>
    </row>
    <row r="509" spans="1:11" ht="14.4" customHeight="1" x14ac:dyDescent="0.3">
      <c r="A509" s="756" t="s">
        <v>564</v>
      </c>
      <c r="B509" s="757" t="s">
        <v>565</v>
      </c>
      <c r="C509" s="758" t="s">
        <v>588</v>
      </c>
      <c r="D509" s="759" t="s">
        <v>589</v>
      </c>
      <c r="E509" s="758" t="s">
        <v>3215</v>
      </c>
      <c r="F509" s="759" t="s">
        <v>3216</v>
      </c>
      <c r="G509" s="758" t="s">
        <v>3892</v>
      </c>
      <c r="H509" s="758" t="s">
        <v>3893</v>
      </c>
      <c r="I509" s="761">
        <v>11380.990234375</v>
      </c>
      <c r="J509" s="761">
        <v>3</v>
      </c>
      <c r="K509" s="762">
        <v>34142.970703125</v>
      </c>
    </row>
    <row r="510" spans="1:11" ht="14.4" customHeight="1" x14ac:dyDescent="0.3">
      <c r="A510" s="756" t="s">
        <v>564</v>
      </c>
      <c r="B510" s="757" t="s">
        <v>565</v>
      </c>
      <c r="C510" s="758" t="s">
        <v>588</v>
      </c>
      <c r="D510" s="759" t="s">
        <v>589</v>
      </c>
      <c r="E510" s="758" t="s">
        <v>3215</v>
      </c>
      <c r="F510" s="759" t="s">
        <v>3216</v>
      </c>
      <c r="G510" s="758" t="s">
        <v>3894</v>
      </c>
      <c r="H510" s="758" t="s">
        <v>3895</v>
      </c>
      <c r="I510" s="761">
        <v>11380.990234375</v>
      </c>
      <c r="J510" s="761">
        <v>3</v>
      </c>
      <c r="K510" s="762">
        <v>34142.970703125</v>
      </c>
    </row>
    <row r="511" spans="1:11" ht="14.4" customHeight="1" x14ac:dyDescent="0.3">
      <c r="A511" s="756" t="s">
        <v>564</v>
      </c>
      <c r="B511" s="757" t="s">
        <v>565</v>
      </c>
      <c r="C511" s="758" t="s">
        <v>588</v>
      </c>
      <c r="D511" s="759" t="s">
        <v>589</v>
      </c>
      <c r="E511" s="758" t="s">
        <v>3215</v>
      </c>
      <c r="F511" s="759" t="s">
        <v>3216</v>
      </c>
      <c r="G511" s="758" t="s">
        <v>3896</v>
      </c>
      <c r="H511" s="758" t="s">
        <v>3897</v>
      </c>
      <c r="I511" s="761">
        <v>11380.990234375</v>
      </c>
      <c r="J511" s="761">
        <v>2</v>
      </c>
      <c r="K511" s="762">
        <v>22761.98046875</v>
      </c>
    </row>
    <row r="512" spans="1:11" ht="14.4" customHeight="1" x14ac:dyDescent="0.3">
      <c r="A512" s="756" t="s">
        <v>564</v>
      </c>
      <c r="B512" s="757" t="s">
        <v>565</v>
      </c>
      <c r="C512" s="758" t="s">
        <v>588</v>
      </c>
      <c r="D512" s="759" t="s">
        <v>589</v>
      </c>
      <c r="E512" s="758" t="s">
        <v>3215</v>
      </c>
      <c r="F512" s="759" t="s">
        <v>3216</v>
      </c>
      <c r="G512" s="758" t="s">
        <v>3898</v>
      </c>
      <c r="H512" s="758" t="s">
        <v>3899</v>
      </c>
      <c r="I512" s="761">
        <v>3162.93994140625</v>
      </c>
      <c r="J512" s="761">
        <v>2</v>
      </c>
      <c r="K512" s="762">
        <v>6325.8798828125</v>
      </c>
    </row>
    <row r="513" spans="1:11" ht="14.4" customHeight="1" x14ac:dyDescent="0.3">
      <c r="A513" s="756" t="s">
        <v>564</v>
      </c>
      <c r="B513" s="757" t="s">
        <v>565</v>
      </c>
      <c r="C513" s="758" t="s">
        <v>588</v>
      </c>
      <c r="D513" s="759" t="s">
        <v>589</v>
      </c>
      <c r="E513" s="758" t="s">
        <v>3215</v>
      </c>
      <c r="F513" s="759" t="s">
        <v>3216</v>
      </c>
      <c r="G513" s="758" t="s">
        <v>3900</v>
      </c>
      <c r="H513" s="758" t="s">
        <v>3901</v>
      </c>
      <c r="I513" s="761">
        <v>3162.93994140625</v>
      </c>
      <c r="J513" s="761">
        <v>5</v>
      </c>
      <c r="K513" s="762">
        <v>15814.69970703125</v>
      </c>
    </row>
    <row r="514" spans="1:11" ht="14.4" customHeight="1" x14ac:dyDescent="0.3">
      <c r="A514" s="756" t="s">
        <v>564</v>
      </c>
      <c r="B514" s="757" t="s">
        <v>565</v>
      </c>
      <c r="C514" s="758" t="s">
        <v>588</v>
      </c>
      <c r="D514" s="759" t="s">
        <v>589</v>
      </c>
      <c r="E514" s="758" t="s">
        <v>3215</v>
      </c>
      <c r="F514" s="759" t="s">
        <v>3216</v>
      </c>
      <c r="G514" s="758" t="s">
        <v>3902</v>
      </c>
      <c r="H514" s="758" t="s">
        <v>3903</v>
      </c>
      <c r="I514" s="761">
        <v>1324.949951171875</v>
      </c>
      <c r="J514" s="761">
        <v>5</v>
      </c>
      <c r="K514" s="762">
        <v>6624.75</v>
      </c>
    </row>
    <row r="515" spans="1:11" ht="14.4" customHeight="1" x14ac:dyDescent="0.3">
      <c r="A515" s="756" t="s">
        <v>564</v>
      </c>
      <c r="B515" s="757" t="s">
        <v>565</v>
      </c>
      <c r="C515" s="758" t="s">
        <v>588</v>
      </c>
      <c r="D515" s="759" t="s">
        <v>589</v>
      </c>
      <c r="E515" s="758" t="s">
        <v>3215</v>
      </c>
      <c r="F515" s="759" t="s">
        <v>3216</v>
      </c>
      <c r="G515" s="758" t="s">
        <v>3904</v>
      </c>
      <c r="H515" s="758" t="s">
        <v>3905</v>
      </c>
      <c r="I515" s="761">
        <v>1324.949951171875</v>
      </c>
      <c r="J515" s="761">
        <v>5</v>
      </c>
      <c r="K515" s="762">
        <v>6624.75</v>
      </c>
    </row>
    <row r="516" spans="1:11" ht="14.4" customHeight="1" x14ac:dyDescent="0.3">
      <c r="A516" s="756" t="s">
        <v>564</v>
      </c>
      <c r="B516" s="757" t="s">
        <v>565</v>
      </c>
      <c r="C516" s="758" t="s">
        <v>588</v>
      </c>
      <c r="D516" s="759" t="s">
        <v>589</v>
      </c>
      <c r="E516" s="758" t="s">
        <v>3215</v>
      </c>
      <c r="F516" s="759" t="s">
        <v>3216</v>
      </c>
      <c r="G516" s="758" t="s">
        <v>3906</v>
      </c>
      <c r="H516" s="758" t="s">
        <v>3907</v>
      </c>
      <c r="I516" s="761">
        <v>13850.990234375</v>
      </c>
      <c r="J516" s="761">
        <v>3</v>
      </c>
      <c r="K516" s="762">
        <v>41552.970703125</v>
      </c>
    </row>
    <row r="517" spans="1:11" ht="14.4" customHeight="1" x14ac:dyDescent="0.3">
      <c r="A517" s="756" t="s">
        <v>564</v>
      </c>
      <c r="B517" s="757" t="s">
        <v>565</v>
      </c>
      <c r="C517" s="758" t="s">
        <v>588</v>
      </c>
      <c r="D517" s="759" t="s">
        <v>589</v>
      </c>
      <c r="E517" s="758" t="s">
        <v>3215</v>
      </c>
      <c r="F517" s="759" t="s">
        <v>3216</v>
      </c>
      <c r="G517" s="758" t="s">
        <v>3908</v>
      </c>
      <c r="H517" s="758" t="s">
        <v>3909</v>
      </c>
      <c r="I517" s="761">
        <v>13850.990234375</v>
      </c>
      <c r="J517" s="761">
        <v>3</v>
      </c>
      <c r="K517" s="762">
        <v>41552.970703125</v>
      </c>
    </row>
    <row r="518" spans="1:11" ht="14.4" customHeight="1" x14ac:dyDescent="0.3">
      <c r="A518" s="756" t="s">
        <v>564</v>
      </c>
      <c r="B518" s="757" t="s">
        <v>565</v>
      </c>
      <c r="C518" s="758" t="s">
        <v>588</v>
      </c>
      <c r="D518" s="759" t="s">
        <v>589</v>
      </c>
      <c r="E518" s="758" t="s">
        <v>3215</v>
      </c>
      <c r="F518" s="759" t="s">
        <v>3216</v>
      </c>
      <c r="G518" s="758" t="s">
        <v>3910</v>
      </c>
      <c r="H518" s="758" t="s">
        <v>3911</v>
      </c>
      <c r="I518" s="761">
        <v>13850.990234375</v>
      </c>
      <c r="J518" s="761">
        <v>2</v>
      </c>
      <c r="K518" s="762">
        <v>27701.98046875</v>
      </c>
    </row>
    <row r="519" spans="1:11" ht="14.4" customHeight="1" x14ac:dyDescent="0.3">
      <c r="A519" s="756" t="s">
        <v>564</v>
      </c>
      <c r="B519" s="757" t="s">
        <v>565</v>
      </c>
      <c r="C519" s="758" t="s">
        <v>588</v>
      </c>
      <c r="D519" s="759" t="s">
        <v>589</v>
      </c>
      <c r="E519" s="758" t="s">
        <v>3215</v>
      </c>
      <c r="F519" s="759" t="s">
        <v>3216</v>
      </c>
      <c r="G519" s="758" t="s">
        <v>3912</v>
      </c>
      <c r="H519" s="758" t="s">
        <v>3913</v>
      </c>
      <c r="I519" s="761">
        <v>1028.5</v>
      </c>
      <c r="J519" s="761">
        <v>20</v>
      </c>
      <c r="K519" s="762">
        <v>20570</v>
      </c>
    </row>
    <row r="520" spans="1:11" ht="14.4" customHeight="1" x14ac:dyDescent="0.3">
      <c r="A520" s="756" t="s">
        <v>564</v>
      </c>
      <c r="B520" s="757" t="s">
        <v>565</v>
      </c>
      <c r="C520" s="758" t="s">
        <v>588</v>
      </c>
      <c r="D520" s="759" t="s">
        <v>589</v>
      </c>
      <c r="E520" s="758" t="s">
        <v>3215</v>
      </c>
      <c r="F520" s="759" t="s">
        <v>3216</v>
      </c>
      <c r="G520" s="758" t="s">
        <v>3914</v>
      </c>
      <c r="H520" s="758" t="s">
        <v>3915</v>
      </c>
      <c r="I520" s="761">
        <v>1028.5</v>
      </c>
      <c r="J520" s="761">
        <v>10</v>
      </c>
      <c r="K520" s="762">
        <v>10285</v>
      </c>
    </row>
    <row r="521" spans="1:11" ht="14.4" customHeight="1" x14ac:dyDescent="0.3">
      <c r="A521" s="756" t="s">
        <v>564</v>
      </c>
      <c r="B521" s="757" t="s">
        <v>565</v>
      </c>
      <c r="C521" s="758" t="s">
        <v>588</v>
      </c>
      <c r="D521" s="759" t="s">
        <v>589</v>
      </c>
      <c r="E521" s="758" t="s">
        <v>3215</v>
      </c>
      <c r="F521" s="759" t="s">
        <v>3216</v>
      </c>
      <c r="G521" s="758" t="s">
        <v>3916</v>
      </c>
      <c r="H521" s="758" t="s">
        <v>3917</v>
      </c>
      <c r="I521" s="761">
        <v>1028.5</v>
      </c>
      <c r="J521" s="761">
        <v>18</v>
      </c>
      <c r="K521" s="762">
        <v>18513</v>
      </c>
    </row>
    <row r="522" spans="1:11" ht="14.4" customHeight="1" x14ac:dyDescent="0.3">
      <c r="A522" s="756" t="s">
        <v>564</v>
      </c>
      <c r="B522" s="757" t="s">
        <v>565</v>
      </c>
      <c r="C522" s="758" t="s">
        <v>588</v>
      </c>
      <c r="D522" s="759" t="s">
        <v>589</v>
      </c>
      <c r="E522" s="758" t="s">
        <v>3215</v>
      </c>
      <c r="F522" s="759" t="s">
        <v>3216</v>
      </c>
      <c r="G522" s="758" t="s">
        <v>3918</v>
      </c>
      <c r="H522" s="758" t="s">
        <v>3919</v>
      </c>
      <c r="I522" s="761">
        <v>415.02999877929687</v>
      </c>
      <c r="J522" s="761">
        <v>120</v>
      </c>
      <c r="K522" s="762">
        <v>49803.59765625</v>
      </c>
    </row>
    <row r="523" spans="1:11" ht="14.4" customHeight="1" x14ac:dyDescent="0.3">
      <c r="A523" s="756" t="s">
        <v>564</v>
      </c>
      <c r="B523" s="757" t="s">
        <v>565</v>
      </c>
      <c r="C523" s="758" t="s">
        <v>588</v>
      </c>
      <c r="D523" s="759" t="s">
        <v>589</v>
      </c>
      <c r="E523" s="758" t="s">
        <v>3215</v>
      </c>
      <c r="F523" s="759" t="s">
        <v>3216</v>
      </c>
      <c r="G523" s="758" t="s">
        <v>3920</v>
      </c>
      <c r="H523" s="758" t="s">
        <v>3921</v>
      </c>
      <c r="I523" s="761">
        <v>2576.090087890625</v>
      </c>
      <c r="J523" s="761">
        <v>10</v>
      </c>
      <c r="K523" s="762">
        <v>25760.900390625</v>
      </c>
    </row>
    <row r="524" spans="1:11" ht="14.4" customHeight="1" x14ac:dyDescent="0.3">
      <c r="A524" s="756" t="s">
        <v>564</v>
      </c>
      <c r="B524" s="757" t="s">
        <v>565</v>
      </c>
      <c r="C524" s="758" t="s">
        <v>588</v>
      </c>
      <c r="D524" s="759" t="s">
        <v>589</v>
      </c>
      <c r="E524" s="758" t="s">
        <v>3215</v>
      </c>
      <c r="F524" s="759" t="s">
        <v>3216</v>
      </c>
      <c r="G524" s="758" t="s">
        <v>3922</v>
      </c>
      <c r="H524" s="758" t="s">
        <v>3923</v>
      </c>
      <c r="I524" s="761">
        <v>3539.25</v>
      </c>
      <c r="J524" s="761">
        <v>1</v>
      </c>
      <c r="K524" s="762">
        <v>3539.25</v>
      </c>
    </row>
    <row r="525" spans="1:11" ht="14.4" customHeight="1" x14ac:dyDescent="0.3">
      <c r="A525" s="756" t="s">
        <v>564</v>
      </c>
      <c r="B525" s="757" t="s">
        <v>565</v>
      </c>
      <c r="C525" s="758" t="s">
        <v>588</v>
      </c>
      <c r="D525" s="759" t="s">
        <v>589</v>
      </c>
      <c r="E525" s="758" t="s">
        <v>3215</v>
      </c>
      <c r="F525" s="759" t="s">
        <v>3216</v>
      </c>
      <c r="G525" s="758" t="s">
        <v>3924</v>
      </c>
      <c r="H525" s="758" t="s">
        <v>3925</v>
      </c>
      <c r="I525" s="761">
        <v>3539.25</v>
      </c>
      <c r="J525" s="761">
        <v>2</v>
      </c>
      <c r="K525" s="762">
        <v>7078.5</v>
      </c>
    </row>
    <row r="526" spans="1:11" ht="14.4" customHeight="1" x14ac:dyDescent="0.3">
      <c r="A526" s="756" t="s">
        <v>564</v>
      </c>
      <c r="B526" s="757" t="s">
        <v>565</v>
      </c>
      <c r="C526" s="758" t="s">
        <v>588</v>
      </c>
      <c r="D526" s="759" t="s">
        <v>589</v>
      </c>
      <c r="E526" s="758" t="s">
        <v>3215</v>
      </c>
      <c r="F526" s="759" t="s">
        <v>3216</v>
      </c>
      <c r="G526" s="758" t="s">
        <v>3926</v>
      </c>
      <c r="H526" s="758" t="s">
        <v>3927</v>
      </c>
      <c r="I526" s="761">
        <v>3539.25</v>
      </c>
      <c r="J526" s="761">
        <v>2</v>
      </c>
      <c r="K526" s="762">
        <v>7078.5</v>
      </c>
    </row>
    <row r="527" spans="1:11" ht="14.4" customHeight="1" x14ac:dyDescent="0.3">
      <c r="A527" s="756" t="s">
        <v>564</v>
      </c>
      <c r="B527" s="757" t="s">
        <v>565</v>
      </c>
      <c r="C527" s="758" t="s">
        <v>588</v>
      </c>
      <c r="D527" s="759" t="s">
        <v>589</v>
      </c>
      <c r="E527" s="758" t="s">
        <v>3215</v>
      </c>
      <c r="F527" s="759" t="s">
        <v>3216</v>
      </c>
      <c r="G527" s="758" t="s">
        <v>3928</v>
      </c>
      <c r="H527" s="758" t="s">
        <v>3929</v>
      </c>
      <c r="I527" s="761">
        <v>17.979999542236328</v>
      </c>
      <c r="J527" s="761">
        <v>150</v>
      </c>
      <c r="K527" s="762">
        <v>2697.090087890625</v>
      </c>
    </row>
    <row r="528" spans="1:11" ht="14.4" customHeight="1" x14ac:dyDescent="0.3">
      <c r="A528" s="756" t="s">
        <v>564</v>
      </c>
      <c r="B528" s="757" t="s">
        <v>565</v>
      </c>
      <c r="C528" s="758" t="s">
        <v>588</v>
      </c>
      <c r="D528" s="759" t="s">
        <v>589</v>
      </c>
      <c r="E528" s="758" t="s">
        <v>3215</v>
      </c>
      <c r="F528" s="759" t="s">
        <v>3216</v>
      </c>
      <c r="G528" s="758" t="s">
        <v>3930</v>
      </c>
      <c r="H528" s="758" t="s">
        <v>3931</v>
      </c>
      <c r="I528" s="761">
        <v>17.979999542236328</v>
      </c>
      <c r="J528" s="761">
        <v>100</v>
      </c>
      <c r="K528" s="762">
        <v>1798.06005859375</v>
      </c>
    </row>
    <row r="529" spans="1:11" ht="14.4" customHeight="1" x14ac:dyDescent="0.3">
      <c r="A529" s="756" t="s">
        <v>564</v>
      </c>
      <c r="B529" s="757" t="s">
        <v>565</v>
      </c>
      <c r="C529" s="758" t="s">
        <v>588</v>
      </c>
      <c r="D529" s="759" t="s">
        <v>589</v>
      </c>
      <c r="E529" s="758" t="s">
        <v>3215</v>
      </c>
      <c r="F529" s="759" t="s">
        <v>3216</v>
      </c>
      <c r="G529" s="758" t="s">
        <v>3932</v>
      </c>
      <c r="H529" s="758" t="s">
        <v>3933</v>
      </c>
      <c r="I529" s="761">
        <v>17.979999542236328</v>
      </c>
      <c r="J529" s="761">
        <v>50</v>
      </c>
      <c r="K529" s="762">
        <v>899</v>
      </c>
    </row>
    <row r="530" spans="1:11" ht="14.4" customHeight="1" x14ac:dyDescent="0.3">
      <c r="A530" s="756" t="s">
        <v>564</v>
      </c>
      <c r="B530" s="757" t="s">
        <v>565</v>
      </c>
      <c r="C530" s="758" t="s">
        <v>588</v>
      </c>
      <c r="D530" s="759" t="s">
        <v>589</v>
      </c>
      <c r="E530" s="758" t="s">
        <v>3215</v>
      </c>
      <c r="F530" s="759" t="s">
        <v>3216</v>
      </c>
      <c r="G530" s="758" t="s">
        <v>3565</v>
      </c>
      <c r="H530" s="758" t="s">
        <v>3566</v>
      </c>
      <c r="I530" s="761">
        <v>17.969999313354492</v>
      </c>
      <c r="J530" s="761">
        <v>50</v>
      </c>
      <c r="K530" s="762">
        <v>898.5</v>
      </c>
    </row>
    <row r="531" spans="1:11" ht="14.4" customHeight="1" x14ac:dyDescent="0.3">
      <c r="A531" s="756" t="s">
        <v>564</v>
      </c>
      <c r="B531" s="757" t="s">
        <v>565</v>
      </c>
      <c r="C531" s="758" t="s">
        <v>588</v>
      </c>
      <c r="D531" s="759" t="s">
        <v>589</v>
      </c>
      <c r="E531" s="758" t="s">
        <v>3215</v>
      </c>
      <c r="F531" s="759" t="s">
        <v>3216</v>
      </c>
      <c r="G531" s="758" t="s">
        <v>3239</v>
      </c>
      <c r="H531" s="758" t="s">
        <v>3240</v>
      </c>
      <c r="I531" s="761">
        <v>17.994999885559082</v>
      </c>
      <c r="J531" s="761">
        <v>70</v>
      </c>
      <c r="K531" s="762">
        <v>1259.1000061035156</v>
      </c>
    </row>
    <row r="532" spans="1:11" ht="14.4" customHeight="1" x14ac:dyDescent="0.3">
      <c r="A532" s="756" t="s">
        <v>564</v>
      </c>
      <c r="B532" s="757" t="s">
        <v>565</v>
      </c>
      <c r="C532" s="758" t="s">
        <v>588</v>
      </c>
      <c r="D532" s="759" t="s">
        <v>589</v>
      </c>
      <c r="E532" s="758" t="s">
        <v>3215</v>
      </c>
      <c r="F532" s="759" t="s">
        <v>3216</v>
      </c>
      <c r="G532" s="758" t="s">
        <v>3934</v>
      </c>
      <c r="H532" s="758" t="s">
        <v>3935</v>
      </c>
      <c r="I532" s="761">
        <v>1447.4020019531249</v>
      </c>
      <c r="J532" s="761">
        <v>150</v>
      </c>
      <c r="K532" s="762">
        <v>217110.296875</v>
      </c>
    </row>
    <row r="533" spans="1:11" ht="14.4" customHeight="1" x14ac:dyDescent="0.3">
      <c r="A533" s="756" t="s">
        <v>564</v>
      </c>
      <c r="B533" s="757" t="s">
        <v>565</v>
      </c>
      <c r="C533" s="758" t="s">
        <v>588</v>
      </c>
      <c r="D533" s="759" t="s">
        <v>589</v>
      </c>
      <c r="E533" s="758" t="s">
        <v>3215</v>
      </c>
      <c r="F533" s="759" t="s">
        <v>3216</v>
      </c>
      <c r="G533" s="758" t="s">
        <v>3936</v>
      </c>
      <c r="H533" s="758" t="s">
        <v>3937</v>
      </c>
      <c r="I533" s="761">
        <v>1304.3800048828125</v>
      </c>
      <c r="J533" s="761">
        <v>10</v>
      </c>
      <c r="K533" s="762">
        <v>13043.7998046875</v>
      </c>
    </row>
    <row r="534" spans="1:11" ht="14.4" customHeight="1" x14ac:dyDescent="0.3">
      <c r="A534" s="756" t="s">
        <v>564</v>
      </c>
      <c r="B534" s="757" t="s">
        <v>565</v>
      </c>
      <c r="C534" s="758" t="s">
        <v>588</v>
      </c>
      <c r="D534" s="759" t="s">
        <v>589</v>
      </c>
      <c r="E534" s="758" t="s">
        <v>3215</v>
      </c>
      <c r="F534" s="759" t="s">
        <v>3216</v>
      </c>
      <c r="G534" s="758" t="s">
        <v>3938</v>
      </c>
      <c r="H534" s="758" t="s">
        <v>3939</v>
      </c>
      <c r="I534" s="761">
        <v>1542.75</v>
      </c>
      <c r="J534" s="761">
        <v>10</v>
      </c>
      <c r="K534" s="762">
        <v>15427.5</v>
      </c>
    </row>
    <row r="535" spans="1:11" ht="14.4" customHeight="1" x14ac:dyDescent="0.3">
      <c r="A535" s="756" t="s">
        <v>564</v>
      </c>
      <c r="B535" s="757" t="s">
        <v>565</v>
      </c>
      <c r="C535" s="758" t="s">
        <v>588</v>
      </c>
      <c r="D535" s="759" t="s">
        <v>589</v>
      </c>
      <c r="E535" s="758" t="s">
        <v>3215</v>
      </c>
      <c r="F535" s="759" t="s">
        <v>3216</v>
      </c>
      <c r="G535" s="758" t="s">
        <v>3940</v>
      </c>
      <c r="H535" s="758" t="s">
        <v>3941</v>
      </c>
      <c r="I535" s="761">
        <v>1304.3800048828125</v>
      </c>
      <c r="J535" s="761">
        <v>10</v>
      </c>
      <c r="K535" s="762">
        <v>13043.7998046875</v>
      </c>
    </row>
    <row r="536" spans="1:11" ht="14.4" customHeight="1" x14ac:dyDescent="0.3">
      <c r="A536" s="756" t="s">
        <v>564</v>
      </c>
      <c r="B536" s="757" t="s">
        <v>565</v>
      </c>
      <c r="C536" s="758" t="s">
        <v>588</v>
      </c>
      <c r="D536" s="759" t="s">
        <v>589</v>
      </c>
      <c r="E536" s="758" t="s">
        <v>3215</v>
      </c>
      <c r="F536" s="759" t="s">
        <v>3216</v>
      </c>
      <c r="G536" s="758" t="s">
        <v>3942</v>
      </c>
      <c r="H536" s="758" t="s">
        <v>3943</v>
      </c>
      <c r="I536" s="761">
        <v>4751.669921875</v>
      </c>
      <c r="J536" s="761">
        <v>2</v>
      </c>
      <c r="K536" s="762">
        <v>9503.33984375</v>
      </c>
    </row>
    <row r="537" spans="1:11" ht="14.4" customHeight="1" x14ac:dyDescent="0.3">
      <c r="A537" s="756" t="s">
        <v>564</v>
      </c>
      <c r="B537" s="757" t="s">
        <v>565</v>
      </c>
      <c r="C537" s="758" t="s">
        <v>588</v>
      </c>
      <c r="D537" s="759" t="s">
        <v>589</v>
      </c>
      <c r="E537" s="758" t="s">
        <v>3215</v>
      </c>
      <c r="F537" s="759" t="s">
        <v>3216</v>
      </c>
      <c r="G537" s="758" t="s">
        <v>3944</v>
      </c>
      <c r="H537" s="758" t="s">
        <v>3945</v>
      </c>
      <c r="I537" s="761">
        <v>4751.669921875</v>
      </c>
      <c r="J537" s="761">
        <v>2</v>
      </c>
      <c r="K537" s="762">
        <v>9503.33984375</v>
      </c>
    </row>
    <row r="538" spans="1:11" ht="14.4" customHeight="1" x14ac:dyDescent="0.3">
      <c r="A538" s="756" t="s">
        <v>564</v>
      </c>
      <c r="B538" s="757" t="s">
        <v>565</v>
      </c>
      <c r="C538" s="758" t="s">
        <v>588</v>
      </c>
      <c r="D538" s="759" t="s">
        <v>589</v>
      </c>
      <c r="E538" s="758" t="s">
        <v>3215</v>
      </c>
      <c r="F538" s="759" t="s">
        <v>3216</v>
      </c>
      <c r="G538" s="758" t="s">
        <v>3946</v>
      </c>
      <c r="H538" s="758" t="s">
        <v>3947</v>
      </c>
      <c r="I538" s="761">
        <v>4751.669921875</v>
      </c>
      <c r="J538" s="761">
        <v>1</v>
      </c>
      <c r="K538" s="762">
        <v>4751.669921875</v>
      </c>
    </row>
    <row r="539" spans="1:11" ht="14.4" customHeight="1" x14ac:dyDescent="0.3">
      <c r="A539" s="756" t="s">
        <v>564</v>
      </c>
      <c r="B539" s="757" t="s">
        <v>565</v>
      </c>
      <c r="C539" s="758" t="s">
        <v>588</v>
      </c>
      <c r="D539" s="759" t="s">
        <v>589</v>
      </c>
      <c r="E539" s="758" t="s">
        <v>3215</v>
      </c>
      <c r="F539" s="759" t="s">
        <v>3216</v>
      </c>
      <c r="G539" s="758" t="s">
        <v>3948</v>
      </c>
      <c r="H539" s="758" t="s">
        <v>3949</v>
      </c>
      <c r="I539" s="761">
        <v>1197.9000244140625</v>
      </c>
      <c r="J539" s="761">
        <v>20</v>
      </c>
      <c r="K539" s="762">
        <v>23958</v>
      </c>
    </row>
    <row r="540" spans="1:11" ht="14.4" customHeight="1" x14ac:dyDescent="0.3">
      <c r="A540" s="756" t="s">
        <v>564</v>
      </c>
      <c r="B540" s="757" t="s">
        <v>565</v>
      </c>
      <c r="C540" s="758" t="s">
        <v>588</v>
      </c>
      <c r="D540" s="759" t="s">
        <v>589</v>
      </c>
      <c r="E540" s="758" t="s">
        <v>3215</v>
      </c>
      <c r="F540" s="759" t="s">
        <v>3216</v>
      </c>
      <c r="G540" s="758" t="s">
        <v>3950</v>
      </c>
      <c r="H540" s="758" t="s">
        <v>3951</v>
      </c>
      <c r="I540" s="761">
        <v>1197.9000244140625</v>
      </c>
      <c r="J540" s="761">
        <v>30</v>
      </c>
      <c r="K540" s="762">
        <v>35937</v>
      </c>
    </row>
    <row r="541" spans="1:11" ht="14.4" customHeight="1" x14ac:dyDescent="0.3">
      <c r="A541" s="756" t="s">
        <v>564</v>
      </c>
      <c r="B541" s="757" t="s">
        <v>565</v>
      </c>
      <c r="C541" s="758" t="s">
        <v>588</v>
      </c>
      <c r="D541" s="759" t="s">
        <v>589</v>
      </c>
      <c r="E541" s="758" t="s">
        <v>3215</v>
      </c>
      <c r="F541" s="759" t="s">
        <v>3216</v>
      </c>
      <c r="G541" s="758" t="s">
        <v>3952</v>
      </c>
      <c r="H541" s="758" t="s">
        <v>3953</v>
      </c>
      <c r="I541" s="761">
        <v>1197.9000244140625</v>
      </c>
      <c r="J541" s="761">
        <v>10</v>
      </c>
      <c r="K541" s="762">
        <v>11979</v>
      </c>
    </row>
    <row r="542" spans="1:11" ht="14.4" customHeight="1" x14ac:dyDescent="0.3">
      <c r="A542" s="756" t="s">
        <v>564</v>
      </c>
      <c r="B542" s="757" t="s">
        <v>565</v>
      </c>
      <c r="C542" s="758" t="s">
        <v>588</v>
      </c>
      <c r="D542" s="759" t="s">
        <v>589</v>
      </c>
      <c r="E542" s="758" t="s">
        <v>3215</v>
      </c>
      <c r="F542" s="759" t="s">
        <v>3216</v>
      </c>
      <c r="G542" s="758" t="s">
        <v>3954</v>
      </c>
      <c r="H542" s="758" t="s">
        <v>3955</v>
      </c>
      <c r="I542" s="761">
        <v>1197.9000244140625</v>
      </c>
      <c r="J542" s="761">
        <v>10</v>
      </c>
      <c r="K542" s="762">
        <v>11979</v>
      </c>
    </row>
    <row r="543" spans="1:11" ht="14.4" customHeight="1" x14ac:dyDescent="0.3">
      <c r="A543" s="756" t="s">
        <v>564</v>
      </c>
      <c r="B543" s="757" t="s">
        <v>565</v>
      </c>
      <c r="C543" s="758" t="s">
        <v>588</v>
      </c>
      <c r="D543" s="759" t="s">
        <v>589</v>
      </c>
      <c r="E543" s="758" t="s">
        <v>3215</v>
      </c>
      <c r="F543" s="759" t="s">
        <v>3216</v>
      </c>
      <c r="G543" s="758" t="s">
        <v>3956</v>
      </c>
      <c r="H543" s="758" t="s">
        <v>3957</v>
      </c>
      <c r="I543" s="761">
        <v>18.389999389648438</v>
      </c>
      <c r="J543" s="761">
        <v>12</v>
      </c>
      <c r="K543" s="762">
        <v>220.69999694824219</v>
      </c>
    </row>
    <row r="544" spans="1:11" ht="14.4" customHeight="1" x14ac:dyDescent="0.3">
      <c r="A544" s="756" t="s">
        <v>564</v>
      </c>
      <c r="B544" s="757" t="s">
        <v>565</v>
      </c>
      <c r="C544" s="758" t="s">
        <v>588</v>
      </c>
      <c r="D544" s="759" t="s">
        <v>589</v>
      </c>
      <c r="E544" s="758" t="s">
        <v>3215</v>
      </c>
      <c r="F544" s="759" t="s">
        <v>3216</v>
      </c>
      <c r="G544" s="758" t="s">
        <v>3241</v>
      </c>
      <c r="H544" s="758" t="s">
        <v>3242</v>
      </c>
      <c r="I544" s="761">
        <v>13.199999809265137</v>
      </c>
      <c r="J544" s="761">
        <v>270</v>
      </c>
      <c r="K544" s="762">
        <v>3564</v>
      </c>
    </row>
    <row r="545" spans="1:11" ht="14.4" customHeight="1" x14ac:dyDescent="0.3">
      <c r="A545" s="756" t="s">
        <v>564</v>
      </c>
      <c r="B545" s="757" t="s">
        <v>565</v>
      </c>
      <c r="C545" s="758" t="s">
        <v>588</v>
      </c>
      <c r="D545" s="759" t="s">
        <v>589</v>
      </c>
      <c r="E545" s="758" t="s">
        <v>3215</v>
      </c>
      <c r="F545" s="759" t="s">
        <v>3216</v>
      </c>
      <c r="G545" s="758" t="s">
        <v>3958</v>
      </c>
      <c r="H545" s="758" t="s">
        <v>3959</v>
      </c>
      <c r="I545" s="761">
        <v>365.42001342773437</v>
      </c>
      <c r="J545" s="761">
        <v>6</v>
      </c>
      <c r="K545" s="762">
        <v>2192.52001953125</v>
      </c>
    </row>
    <row r="546" spans="1:11" ht="14.4" customHeight="1" x14ac:dyDescent="0.3">
      <c r="A546" s="756" t="s">
        <v>564</v>
      </c>
      <c r="B546" s="757" t="s">
        <v>565</v>
      </c>
      <c r="C546" s="758" t="s">
        <v>588</v>
      </c>
      <c r="D546" s="759" t="s">
        <v>589</v>
      </c>
      <c r="E546" s="758" t="s">
        <v>3215</v>
      </c>
      <c r="F546" s="759" t="s">
        <v>3216</v>
      </c>
      <c r="G546" s="758" t="s">
        <v>3960</v>
      </c>
      <c r="H546" s="758" t="s">
        <v>3961</v>
      </c>
      <c r="I546" s="761">
        <v>423.5</v>
      </c>
      <c r="J546" s="761">
        <v>5</v>
      </c>
      <c r="K546" s="762">
        <v>2117.5</v>
      </c>
    </row>
    <row r="547" spans="1:11" ht="14.4" customHeight="1" x14ac:dyDescent="0.3">
      <c r="A547" s="756" t="s">
        <v>564</v>
      </c>
      <c r="B547" s="757" t="s">
        <v>565</v>
      </c>
      <c r="C547" s="758" t="s">
        <v>588</v>
      </c>
      <c r="D547" s="759" t="s">
        <v>589</v>
      </c>
      <c r="E547" s="758" t="s">
        <v>3215</v>
      </c>
      <c r="F547" s="759" t="s">
        <v>3216</v>
      </c>
      <c r="G547" s="758" t="s">
        <v>3962</v>
      </c>
      <c r="H547" s="758" t="s">
        <v>3963</v>
      </c>
      <c r="I547" s="761">
        <v>423.5</v>
      </c>
      <c r="J547" s="761">
        <v>5</v>
      </c>
      <c r="K547" s="762">
        <v>2117.5</v>
      </c>
    </row>
    <row r="548" spans="1:11" ht="14.4" customHeight="1" x14ac:dyDescent="0.3">
      <c r="A548" s="756" t="s">
        <v>564</v>
      </c>
      <c r="B548" s="757" t="s">
        <v>565</v>
      </c>
      <c r="C548" s="758" t="s">
        <v>588</v>
      </c>
      <c r="D548" s="759" t="s">
        <v>589</v>
      </c>
      <c r="E548" s="758" t="s">
        <v>3215</v>
      </c>
      <c r="F548" s="759" t="s">
        <v>3216</v>
      </c>
      <c r="G548" s="758" t="s">
        <v>3964</v>
      </c>
      <c r="H548" s="758" t="s">
        <v>3965</v>
      </c>
      <c r="I548" s="761">
        <v>1305.8199462890625</v>
      </c>
      <c r="J548" s="761">
        <v>20</v>
      </c>
      <c r="K548" s="762">
        <v>26116.400390625</v>
      </c>
    </row>
    <row r="549" spans="1:11" ht="14.4" customHeight="1" x14ac:dyDescent="0.3">
      <c r="A549" s="756" t="s">
        <v>564</v>
      </c>
      <c r="B549" s="757" t="s">
        <v>565</v>
      </c>
      <c r="C549" s="758" t="s">
        <v>588</v>
      </c>
      <c r="D549" s="759" t="s">
        <v>589</v>
      </c>
      <c r="E549" s="758" t="s">
        <v>3215</v>
      </c>
      <c r="F549" s="759" t="s">
        <v>3216</v>
      </c>
      <c r="G549" s="758" t="s">
        <v>3966</v>
      </c>
      <c r="H549" s="758" t="s">
        <v>3967</v>
      </c>
      <c r="I549" s="761">
        <v>490</v>
      </c>
      <c r="J549" s="761">
        <v>10</v>
      </c>
      <c r="K549" s="762">
        <v>4900</v>
      </c>
    </row>
    <row r="550" spans="1:11" ht="14.4" customHeight="1" x14ac:dyDescent="0.3">
      <c r="A550" s="756" t="s">
        <v>564</v>
      </c>
      <c r="B550" s="757" t="s">
        <v>565</v>
      </c>
      <c r="C550" s="758" t="s">
        <v>588</v>
      </c>
      <c r="D550" s="759" t="s">
        <v>589</v>
      </c>
      <c r="E550" s="758" t="s">
        <v>3215</v>
      </c>
      <c r="F550" s="759" t="s">
        <v>3216</v>
      </c>
      <c r="G550" s="758" t="s">
        <v>3968</v>
      </c>
      <c r="H550" s="758" t="s">
        <v>3969</v>
      </c>
      <c r="I550" s="761">
        <v>1607.8499755859375</v>
      </c>
      <c r="J550" s="761">
        <v>5</v>
      </c>
      <c r="K550" s="762">
        <v>8039.240234375</v>
      </c>
    </row>
    <row r="551" spans="1:11" ht="14.4" customHeight="1" x14ac:dyDescent="0.3">
      <c r="A551" s="756" t="s">
        <v>564</v>
      </c>
      <c r="B551" s="757" t="s">
        <v>565</v>
      </c>
      <c r="C551" s="758" t="s">
        <v>588</v>
      </c>
      <c r="D551" s="759" t="s">
        <v>589</v>
      </c>
      <c r="E551" s="758" t="s">
        <v>3215</v>
      </c>
      <c r="F551" s="759" t="s">
        <v>3216</v>
      </c>
      <c r="G551" s="758" t="s">
        <v>3970</v>
      </c>
      <c r="H551" s="758" t="s">
        <v>3971</v>
      </c>
      <c r="I551" s="761">
        <v>58685</v>
      </c>
      <c r="J551" s="761">
        <v>4</v>
      </c>
      <c r="K551" s="762">
        <v>234740</v>
      </c>
    </row>
    <row r="552" spans="1:11" ht="14.4" customHeight="1" x14ac:dyDescent="0.3">
      <c r="A552" s="756" t="s">
        <v>564</v>
      </c>
      <c r="B552" s="757" t="s">
        <v>565</v>
      </c>
      <c r="C552" s="758" t="s">
        <v>588</v>
      </c>
      <c r="D552" s="759" t="s">
        <v>589</v>
      </c>
      <c r="E552" s="758" t="s">
        <v>3215</v>
      </c>
      <c r="F552" s="759" t="s">
        <v>3216</v>
      </c>
      <c r="G552" s="758" t="s">
        <v>3972</v>
      </c>
      <c r="H552" s="758" t="s">
        <v>3973</v>
      </c>
      <c r="I552" s="761">
        <v>6220</v>
      </c>
      <c r="J552" s="761">
        <v>1</v>
      </c>
      <c r="K552" s="762">
        <v>6220</v>
      </c>
    </row>
    <row r="553" spans="1:11" ht="14.4" customHeight="1" x14ac:dyDescent="0.3">
      <c r="A553" s="756" t="s">
        <v>564</v>
      </c>
      <c r="B553" s="757" t="s">
        <v>565</v>
      </c>
      <c r="C553" s="758" t="s">
        <v>588</v>
      </c>
      <c r="D553" s="759" t="s">
        <v>589</v>
      </c>
      <c r="E553" s="758" t="s">
        <v>3215</v>
      </c>
      <c r="F553" s="759" t="s">
        <v>3216</v>
      </c>
      <c r="G553" s="758" t="s">
        <v>3974</v>
      </c>
      <c r="H553" s="758" t="s">
        <v>3975</v>
      </c>
      <c r="I553" s="761">
        <v>139.25999450683594</v>
      </c>
      <c r="J553" s="761">
        <v>1800</v>
      </c>
      <c r="K553" s="762">
        <v>250665.99609375</v>
      </c>
    </row>
    <row r="554" spans="1:11" ht="14.4" customHeight="1" x14ac:dyDescent="0.3">
      <c r="A554" s="756" t="s">
        <v>564</v>
      </c>
      <c r="B554" s="757" t="s">
        <v>565</v>
      </c>
      <c r="C554" s="758" t="s">
        <v>588</v>
      </c>
      <c r="D554" s="759" t="s">
        <v>589</v>
      </c>
      <c r="E554" s="758" t="s">
        <v>3215</v>
      </c>
      <c r="F554" s="759" t="s">
        <v>3216</v>
      </c>
      <c r="G554" s="758" t="s">
        <v>3976</v>
      </c>
      <c r="H554" s="758" t="s">
        <v>3977</v>
      </c>
      <c r="I554" s="761">
        <v>1.2100000381469727</v>
      </c>
      <c r="J554" s="761">
        <v>5</v>
      </c>
      <c r="K554" s="762">
        <v>6.0500001907348633</v>
      </c>
    </row>
    <row r="555" spans="1:11" ht="14.4" customHeight="1" x14ac:dyDescent="0.3">
      <c r="A555" s="756" t="s">
        <v>564</v>
      </c>
      <c r="B555" s="757" t="s">
        <v>565</v>
      </c>
      <c r="C555" s="758" t="s">
        <v>588</v>
      </c>
      <c r="D555" s="759" t="s">
        <v>589</v>
      </c>
      <c r="E555" s="758" t="s">
        <v>3215</v>
      </c>
      <c r="F555" s="759" t="s">
        <v>3216</v>
      </c>
      <c r="G555" s="758" t="s">
        <v>3573</v>
      </c>
      <c r="H555" s="758" t="s">
        <v>3574</v>
      </c>
      <c r="I555" s="761">
        <v>4.0275001525878906</v>
      </c>
      <c r="J555" s="761">
        <v>350</v>
      </c>
      <c r="K555" s="762">
        <v>1409.5</v>
      </c>
    </row>
    <row r="556" spans="1:11" ht="14.4" customHeight="1" x14ac:dyDescent="0.3">
      <c r="A556" s="756" t="s">
        <v>564</v>
      </c>
      <c r="B556" s="757" t="s">
        <v>565</v>
      </c>
      <c r="C556" s="758" t="s">
        <v>588</v>
      </c>
      <c r="D556" s="759" t="s">
        <v>589</v>
      </c>
      <c r="E556" s="758" t="s">
        <v>3215</v>
      </c>
      <c r="F556" s="759" t="s">
        <v>3216</v>
      </c>
      <c r="G556" s="758" t="s">
        <v>3253</v>
      </c>
      <c r="H556" s="758" t="s">
        <v>3254</v>
      </c>
      <c r="I556" s="761">
        <v>4.619999885559082</v>
      </c>
      <c r="J556" s="761">
        <v>60</v>
      </c>
      <c r="K556" s="762">
        <v>277.20001220703125</v>
      </c>
    </row>
    <row r="557" spans="1:11" ht="14.4" customHeight="1" x14ac:dyDescent="0.3">
      <c r="A557" s="756" t="s">
        <v>564</v>
      </c>
      <c r="B557" s="757" t="s">
        <v>565</v>
      </c>
      <c r="C557" s="758" t="s">
        <v>588</v>
      </c>
      <c r="D557" s="759" t="s">
        <v>589</v>
      </c>
      <c r="E557" s="758" t="s">
        <v>3215</v>
      </c>
      <c r="F557" s="759" t="s">
        <v>3216</v>
      </c>
      <c r="G557" s="758" t="s">
        <v>3978</v>
      </c>
      <c r="H557" s="758" t="s">
        <v>3979</v>
      </c>
      <c r="I557" s="761">
        <v>162.67999267578125</v>
      </c>
      <c r="J557" s="761">
        <v>1170</v>
      </c>
      <c r="K557" s="762">
        <v>190333</v>
      </c>
    </row>
    <row r="558" spans="1:11" ht="14.4" customHeight="1" x14ac:dyDescent="0.3">
      <c r="A558" s="756" t="s">
        <v>564</v>
      </c>
      <c r="B558" s="757" t="s">
        <v>565</v>
      </c>
      <c r="C558" s="758" t="s">
        <v>588</v>
      </c>
      <c r="D558" s="759" t="s">
        <v>589</v>
      </c>
      <c r="E558" s="758" t="s">
        <v>3215</v>
      </c>
      <c r="F558" s="759" t="s">
        <v>3216</v>
      </c>
      <c r="G558" s="758" t="s">
        <v>3980</v>
      </c>
      <c r="H558" s="758" t="s">
        <v>3981</v>
      </c>
      <c r="I558" s="761">
        <v>80.569999694824219</v>
      </c>
      <c r="J558" s="761">
        <v>400</v>
      </c>
      <c r="K558" s="762">
        <v>32228.000350952148</v>
      </c>
    </row>
    <row r="559" spans="1:11" ht="14.4" customHeight="1" x14ac:dyDescent="0.3">
      <c r="A559" s="756" t="s">
        <v>564</v>
      </c>
      <c r="B559" s="757" t="s">
        <v>565</v>
      </c>
      <c r="C559" s="758" t="s">
        <v>588</v>
      </c>
      <c r="D559" s="759" t="s">
        <v>589</v>
      </c>
      <c r="E559" s="758" t="s">
        <v>3215</v>
      </c>
      <c r="F559" s="759" t="s">
        <v>3216</v>
      </c>
      <c r="G559" s="758" t="s">
        <v>3982</v>
      </c>
      <c r="H559" s="758" t="s">
        <v>3983</v>
      </c>
      <c r="I559" s="761">
        <v>34.001666386922203</v>
      </c>
      <c r="J559" s="761">
        <v>650</v>
      </c>
      <c r="K559" s="762">
        <v>22100.050003051758</v>
      </c>
    </row>
    <row r="560" spans="1:11" ht="14.4" customHeight="1" x14ac:dyDescent="0.3">
      <c r="A560" s="756" t="s">
        <v>564</v>
      </c>
      <c r="B560" s="757" t="s">
        <v>565</v>
      </c>
      <c r="C560" s="758" t="s">
        <v>588</v>
      </c>
      <c r="D560" s="759" t="s">
        <v>589</v>
      </c>
      <c r="E560" s="758" t="s">
        <v>3215</v>
      </c>
      <c r="F560" s="759" t="s">
        <v>3216</v>
      </c>
      <c r="G560" s="758" t="s">
        <v>3984</v>
      </c>
      <c r="H560" s="758" t="s">
        <v>3985</v>
      </c>
      <c r="I560" s="761">
        <v>18950</v>
      </c>
      <c r="J560" s="761">
        <v>2</v>
      </c>
      <c r="K560" s="762">
        <v>37900</v>
      </c>
    </row>
    <row r="561" spans="1:11" ht="14.4" customHeight="1" x14ac:dyDescent="0.3">
      <c r="A561" s="756" t="s">
        <v>564</v>
      </c>
      <c r="B561" s="757" t="s">
        <v>565</v>
      </c>
      <c r="C561" s="758" t="s">
        <v>588</v>
      </c>
      <c r="D561" s="759" t="s">
        <v>589</v>
      </c>
      <c r="E561" s="758" t="s">
        <v>3215</v>
      </c>
      <c r="F561" s="759" t="s">
        <v>3216</v>
      </c>
      <c r="G561" s="758" t="s">
        <v>3986</v>
      </c>
      <c r="H561" s="758" t="s">
        <v>3987</v>
      </c>
      <c r="I561" s="761">
        <v>5166.72021484375</v>
      </c>
      <c r="J561" s="761">
        <v>11</v>
      </c>
      <c r="K561" s="762">
        <v>56833.9208984375</v>
      </c>
    </row>
    <row r="562" spans="1:11" ht="14.4" customHeight="1" x14ac:dyDescent="0.3">
      <c r="A562" s="756" t="s">
        <v>564</v>
      </c>
      <c r="B562" s="757" t="s">
        <v>565</v>
      </c>
      <c r="C562" s="758" t="s">
        <v>588</v>
      </c>
      <c r="D562" s="759" t="s">
        <v>589</v>
      </c>
      <c r="E562" s="758" t="s">
        <v>3215</v>
      </c>
      <c r="F562" s="759" t="s">
        <v>3216</v>
      </c>
      <c r="G562" s="758" t="s">
        <v>3988</v>
      </c>
      <c r="H562" s="758" t="s">
        <v>3989</v>
      </c>
      <c r="I562" s="761">
        <v>12270</v>
      </c>
      <c r="J562" s="761">
        <v>2</v>
      </c>
      <c r="K562" s="762">
        <v>24540</v>
      </c>
    </row>
    <row r="563" spans="1:11" ht="14.4" customHeight="1" x14ac:dyDescent="0.3">
      <c r="A563" s="756" t="s">
        <v>564</v>
      </c>
      <c r="B563" s="757" t="s">
        <v>565</v>
      </c>
      <c r="C563" s="758" t="s">
        <v>588</v>
      </c>
      <c r="D563" s="759" t="s">
        <v>589</v>
      </c>
      <c r="E563" s="758" t="s">
        <v>3215</v>
      </c>
      <c r="F563" s="759" t="s">
        <v>3216</v>
      </c>
      <c r="G563" s="758" t="s">
        <v>3990</v>
      </c>
      <c r="H563" s="758" t="s">
        <v>3991</v>
      </c>
      <c r="I563" s="761">
        <v>200.05000305175781</v>
      </c>
      <c r="J563" s="761">
        <v>270</v>
      </c>
      <c r="K563" s="762">
        <v>54014.40087890625</v>
      </c>
    </row>
    <row r="564" spans="1:11" ht="14.4" customHeight="1" x14ac:dyDescent="0.3">
      <c r="A564" s="756" t="s">
        <v>564</v>
      </c>
      <c r="B564" s="757" t="s">
        <v>565</v>
      </c>
      <c r="C564" s="758" t="s">
        <v>588</v>
      </c>
      <c r="D564" s="759" t="s">
        <v>589</v>
      </c>
      <c r="E564" s="758" t="s">
        <v>3215</v>
      </c>
      <c r="F564" s="759" t="s">
        <v>3216</v>
      </c>
      <c r="G564" s="758" t="s">
        <v>3257</v>
      </c>
      <c r="H564" s="758" t="s">
        <v>3258</v>
      </c>
      <c r="I564" s="761">
        <v>11.739999771118164</v>
      </c>
      <c r="J564" s="761">
        <v>210</v>
      </c>
      <c r="K564" s="762">
        <v>2465.4000091552734</v>
      </c>
    </row>
    <row r="565" spans="1:11" ht="14.4" customHeight="1" x14ac:dyDescent="0.3">
      <c r="A565" s="756" t="s">
        <v>564</v>
      </c>
      <c r="B565" s="757" t="s">
        <v>565</v>
      </c>
      <c r="C565" s="758" t="s">
        <v>588</v>
      </c>
      <c r="D565" s="759" t="s">
        <v>589</v>
      </c>
      <c r="E565" s="758" t="s">
        <v>3215</v>
      </c>
      <c r="F565" s="759" t="s">
        <v>3216</v>
      </c>
      <c r="G565" s="758" t="s">
        <v>3259</v>
      </c>
      <c r="H565" s="758" t="s">
        <v>3260</v>
      </c>
      <c r="I565" s="761">
        <v>13.310000419616699</v>
      </c>
      <c r="J565" s="761">
        <v>170</v>
      </c>
      <c r="K565" s="762">
        <v>2262.7000427246094</v>
      </c>
    </row>
    <row r="566" spans="1:11" ht="14.4" customHeight="1" x14ac:dyDescent="0.3">
      <c r="A566" s="756" t="s">
        <v>564</v>
      </c>
      <c r="B566" s="757" t="s">
        <v>565</v>
      </c>
      <c r="C566" s="758" t="s">
        <v>588</v>
      </c>
      <c r="D566" s="759" t="s">
        <v>589</v>
      </c>
      <c r="E566" s="758" t="s">
        <v>3215</v>
      </c>
      <c r="F566" s="759" t="s">
        <v>3216</v>
      </c>
      <c r="G566" s="758" t="s">
        <v>3992</v>
      </c>
      <c r="H566" s="758" t="s">
        <v>3993</v>
      </c>
      <c r="I566" s="761">
        <v>1025.9831073467549</v>
      </c>
      <c r="J566" s="761">
        <v>55</v>
      </c>
      <c r="K566" s="762">
        <v>66683.100878715515</v>
      </c>
    </row>
    <row r="567" spans="1:11" ht="14.4" customHeight="1" x14ac:dyDescent="0.3">
      <c r="A567" s="756" t="s">
        <v>564</v>
      </c>
      <c r="B567" s="757" t="s">
        <v>565</v>
      </c>
      <c r="C567" s="758" t="s">
        <v>588</v>
      </c>
      <c r="D567" s="759" t="s">
        <v>589</v>
      </c>
      <c r="E567" s="758" t="s">
        <v>3215</v>
      </c>
      <c r="F567" s="759" t="s">
        <v>3216</v>
      </c>
      <c r="G567" s="758" t="s">
        <v>3994</v>
      </c>
      <c r="H567" s="758" t="s">
        <v>3995</v>
      </c>
      <c r="I567" s="761">
        <v>6945.5966796875</v>
      </c>
      <c r="J567" s="761">
        <v>99</v>
      </c>
      <c r="K567" s="762">
        <v>687614.57421875</v>
      </c>
    </row>
    <row r="568" spans="1:11" ht="14.4" customHeight="1" x14ac:dyDescent="0.3">
      <c r="A568" s="756" t="s">
        <v>564</v>
      </c>
      <c r="B568" s="757" t="s">
        <v>565</v>
      </c>
      <c r="C568" s="758" t="s">
        <v>588</v>
      </c>
      <c r="D568" s="759" t="s">
        <v>589</v>
      </c>
      <c r="E568" s="758" t="s">
        <v>3215</v>
      </c>
      <c r="F568" s="759" t="s">
        <v>3216</v>
      </c>
      <c r="G568" s="758" t="s">
        <v>3996</v>
      </c>
      <c r="H568" s="758" t="s">
        <v>3997</v>
      </c>
      <c r="I568" s="761">
        <v>17480</v>
      </c>
      <c r="J568" s="761">
        <v>85</v>
      </c>
      <c r="K568" s="762">
        <v>1485800</v>
      </c>
    </row>
    <row r="569" spans="1:11" ht="14.4" customHeight="1" x14ac:dyDescent="0.3">
      <c r="A569" s="756" t="s">
        <v>564</v>
      </c>
      <c r="B569" s="757" t="s">
        <v>565</v>
      </c>
      <c r="C569" s="758" t="s">
        <v>588</v>
      </c>
      <c r="D569" s="759" t="s">
        <v>589</v>
      </c>
      <c r="E569" s="758" t="s">
        <v>3215</v>
      </c>
      <c r="F569" s="759" t="s">
        <v>3216</v>
      </c>
      <c r="G569" s="758" t="s">
        <v>3998</v>
      </c>
      <c r="H569" s="758" t="s">
        <v>3999</v>
      </c>
      <c r="I569" s="761">
        <v>264.989990234375</v>
      </c>
      <c r="J569" s="761">
        <v>80</v>
      </c>
      <c r="K569" s="762">
        <v>21199.19921875</v>
      </c>
    </row>
    <row r="570" spans="1:11" ht="14.4" customHeight="1" x14ac:dyDescent="0.3">
      <c r="A570" s="756" t="s">
        <v>564</v>
      </c>
      <c r="B570" s="757" t="s">
        <v>565</v>
      </c>
      <c r="C570" s="758" t="s">
        <v>588</v>
      </c>
      <c r="D570" s="759" t="s">
        <v>589</v>
      </c>
      <c r="E570" s="758" t="s">
        <v>3215</v>
      </c>
      <c r="F570" s="759" t="s">
        <v>3216</v>
      </c>
      <c r="G570" s="758" t="s">
        <v>4000</v>
      </c>
      <c r="H570" s="758" t="s">
        <v>4001</v>
      </c>
      <c r="I570" s="761">
        <v>284.16000366210937</v>
      </c>
      <c r="J570" s="761">
        <v>80</v>
      </c>
      <c r="K570" s="762">
        <v>22732.490234375</v>
      </c>
    </row>
    <row r="571" spans="1:11" ht="14.4" customHeight="1" x14ac:dyDescent="0.3">
      <c r="A571" s="756" t="s">
        <v>564</v>
      </c>
      <c r="B571" s="757" t="s">
        <v>565</v>
      </c>
      <c r="C571" s="758" t="s">
        <v>588</v>
      </c>
      <c r="D571" s="759" t="s">
        <v>589</v>
      </c>
      <c r="E571" s="758" t="s">
        <v>3215</v>
      </c>
      <c r="F571" s="759" t="s">
        <v>3216</v>
      </c>
      <c r="G571" s="758" t="s">
        <v>4002</v>
      </c>
      <c r="H571" s="758" t="s">
        <v>4003</v>
      </c>
      <c r="I571" s="761">
        <v>251.42999267578125</v>
      </c>
      <c r="J571" s="761">
        <v>80</v>
      </c>
      <c r="K571" s="762">
        <v>20114.080078125</v>
      </c>
    </row>
    <row r="572" spans="1:11" ht="14.4" customHeight="1" x14ac:dyDescent="0.3">
      <c r="A572" s="756" t="s">
        <v>564</v>
      </c>
      <c r="B572" s="757" t="s">
        <v>565</v>
      </c>
      <c r="C572" s="758" t="s">
        <v>588</v>
      </c>
      <c r="D572" s="759" t="s">
        <v>589</v>
      </c>
      <c r="E572" s="758" t="s">
        <v>3215</v>
      </c>
      <c r="F572" s="759" t="s">
        <v>3216</v>
      </c>
      <c r="G572" s="758" t="s">
        <v>4004</v>
      </c>
      <c r="H572" s="758" t="s">
        <v>4005</v>
      </c>
      <c r="I572" s="761">
        <v>80.05999755859375</v>
      </c>
      <c r="J572" s="761">
        <v>48</v>
      </c>
      <c r="K572" s="762">
        <v>3842.75</v>
      </c>
    </row>
    <row r="573" spans="1:11" ht="14.4" customHeight="1" x14ac:dyDescent="0.3">
      <c r="A573" s="756" t="s">
        <v>564</v>
      </c>
      <c r="B573" s="757" t="s">
        <v>565</v>
      </c>
      <c r="C573" s="758" t="s">
        <v>588</v>
      </c>
      <c r="D573" s="759" t="s">
        <v>589</v>
      </c>
      <c r="E573" s="758" t="s">
        <v>3215</v>
      </c>
      <c r="F573" s="759" t="s">
        <v>3216</v>
      </c>
      <c r="G573" s="758" t="s">
        <v>4006</v>
      </c>
      <c r="H573" s="758" t="s">
        <v>4007</v>
      </c>
      <c r="I573" s="761">
        <v>8000.85009765625</v>
      </c>
      <c r="J573" s="761">
        <v>1</v>
      </c>
      <c r="K573" s="762">
        <v>8000.85009765625</v>
      </c>
    </row>
    <row r="574" spans="1:11" ht="14.4" customHeight="1" x14ac:dyDescent="0.3">
      <c r="A574" s="756" t="s">
        <v>564</v>
      </c>
      <c r="B574" s="757" t="s">
        <v>565</v>
      </c>
      <c r="C574" s="758" t="s">
        <v>588</v>
      </c>
      <c r="D574" s="759" t="s">
        <v>589</v>
      </c>
      <c r="E574" s="758" t="s">
        <v>3215</v>
      </c>
      <c r="F574" s="759" t="s">
        <v>3216</v>
      </c>
      <c r="G574" s="758" t="s">
        <v>4008</v>
      </c>
      <c r="H574" s="758" t="s">
        <v>4009</v>
      </c>
      <c r="I574" s="761">
        <v>5395.4959960937504</v>
      </c>
      <c r="J574" s="761">
        <v>18</v>
      </c>
      <c r="K574" s="762">
        <v>97118.900390625</v>
      </c>
    </row>
    <row r="575" spans="1:11" ht="14.4" customHeight="1" x14ac:dyDescent="0.3">
      <c r="A575" s="756" t="s">
        <v>564</v>
      </c>
      <c r="B575" s="757" t="s">
        <v>565</v>
      </c>
      <c r="C575" s="758" t="s">
        <v>588</v>
      </c>
      <c r="D575" s="759" t="s">
        <v>589</v>
      </c>
      <c r="E575" s="758" t="s">
        <v>3215</v>
      </c>
      <c r="F575" s="759" t="s">
        <v>3216</v>
      </c>
      <c r="G575" s="758" t="s">
        <v>4010</v>
      </c>
      <c r="H575" s="758" t="s">
        <v>4011</v>
      </c>
      <c r="I575" s="761">
        <v>564.66998291015625</v>
      </c>
      <c r="J575" s="761">
        <v>6</v>
      </c>
      <c r="K575" s="762">
        <v>3388.02001953125</v>
      </c>
    </row>
    <row r="576" spans="1:11" ht="14.4" customHeight="1" x14ac:dyDescent="0.3">
      <c r="A576" s="756" t="s">
        <v>564</v>
      </c>
      <c r="B576" s="757" t="s">
        <v>565</v>
      </c>
      <c r="C576" s="758" t="s">
        <v>588</v>
      </c>
      <c r="D576" s="759" t="s">
        <v>589</v>
      </c>
      <c r="E576" s="758" t="s">
        <v>3215</v>
      </c>
      <c r="F576" s="759" t="s">
        <v>3216</v>
      </c>
      <c r="G576" s="758" t="s">
        <v>3613</v>
      </c>
      <c r="H576" s="758" t="s">
        <v>3614</v>
      </c>
      <c r="I576" s="761">
        <v>61.110000610351563</v>
      </c>
      <c r="J576" s="761">
        <v>300</v>
      </c>
      <c r="K576" s="762">
        <v>18332.400390625</v>
      </c>
    </row>
    <row r="577" spans="1:11" ht="14.4" customHeight="1" x14ac:dyDescent="0.3">
      <c r="A577" s="756" t="s">
        <v>564</v>
      </c>
      <c r="B577" s="757" t="s">
        <v>565</v>
      </c>
      <c r="C577" s="758" t="s">
        <v>588</v>
      </c>
      <c r="D577" s="759" t="s">
        <v>589</v>
      </c>
      <c r="E577" s="758" t="s">
        <v>3215</v>
      </c>
      <c r="F577" s="759" t="s">
        <v>3216</v>
      </c>
      <c r="G577" s="758" t="s">
        <v>4012</v>
      </c>
      <c r="H577" s="758" t="s">
        <v>4013</v>
      </c>
      <c r="I577" s="761">
        <v>107.0899990843609</v>
      </c>
      <c r="J577" s="761">
        <v>100</v>
      </c>
      <c r="K577" s="762">
        <v>10709.110000014305</v>
      </c>
    </row>
    <row r="578" spans="1:11" ht="14.4" customHeight="1" x14ac:dyDescent="0.3">
      <c r="A578" s="756" t="s">
        <v>564</v>
      </c>
      <c r="B578" s="757" t="s">
        <v>565</v>
      </c>
      <c r="C578" s="758" t="s">
        <v>588</v>
      </c>
      <c r="D578" s="759" t="s">
        <v>589</v>
      </c>
      <c r="E578" s="758" t="s">
        <v>3215</v>
      </c>
      <c r="F578" s="759" t="s">
        <v>3216</v>
      </c>
      <c r="G578" s="758" t="s">
        <v>4014</v>
      </c>
      <c r="H578" s="758" t="s">
        <v>4015</v>
      </c>
      <c r="I578" s="761">
        <v>2279.9933268229165</v>
      </c>
      <c r="J578" s="761">
        <v>99</v>
      </c>
      <c r="K578" s="762">
        <v>225719.51171875</v>
      </c>
    </row>
    <row r="579" spans="1:11" ht="14.4" customHeight="1" x14ac:dyDescent="0.3">
      <c r="A579" s="756" t="s">
        <v>564</v>
      </c>
      <c r="B579" s="757" t="s">
        <v>565</v>
      </c>
      <c r="C579" s="758" t="s">
        <v>588</v>
      </c>
      <c r="D579" s="759" t="s">
        <v>589</v>
      </c>
      <c r="E579" s="758" t="s">
        <v>3215</v>
      </c>
      <c r="F579" s="759" t="s">
        <v>3216</v>
      </c>
      <c r="G579" s="758" t="s">
        <v>4016</v>
      </c>
      <c r="H579" s="758" t="s">
        <v>4017</v>
      </c>
      <c r="I579" s="761">
        <v>1539.1199951171875</v>
      </c>
      <c r="J579" s="761">
        <v>1</v>
      </c>
      <c r="K579" s="762">
        <v>1539.1199951171875</v>
      </c>
    </row>
    <row r="580" spans="1:11" ht="14.4" customHeight="1" x14ac:dyDescent="0.3">
      <c r="A580" s="756" t="s">
        <v>564</v>
      </c>
      <c r="B580" s="757" t="s">
        <v>565</v>
      </c>
      <c r="C580" s="758" t="s">
        <v>588</v>
      </c>
      <c r="D580" s="759" t="s">
        <v>589</v>
      </c>
      <c r="E580" s="758" t="s">
        <v>3215</v>
      </c>
      <c r="F580" s="759" t="s">
        <v>3216</v>
      </c>
      <c r="G580" s="758" t="s">
        <v>4018</v>
      </c>
      <c r="H580" s="758" t="s">
        <v>4019</v>
      </c>
      <c r="I580" s="761">
        <v>1649.9766438802083</v>
      </c>
      <c r="J580" s="761">
        <v>102</v>
      </c>
      <c r="K580" s="762">
        <v>168297.03125</v>
      </c>
    </row>
    <row r="581" spans="1:11" ht="14.4" customHeight="1" x14ac:dyDescent="0.3">
      <c r="A581" s="756" t="s">
        <v>564</v>
      </c>
      <c r="B581" s="757" t="s">
        <v>565</v>
      </c>
      <c r="C581" s="758" t="s">
        <v>588</v>
      </c>
      <c r="D581" s="759" t="s">
        <v>589</v>
      </c>
      <c r="E581" s="758" t="s">
        <v>3215</v>
      </c>
      <c r="F581" s="759" t="s">
        <v>3216</v>
      </c>
      <c r="G581" s="758" t="s">
        <v>4020</v>
      </c>
      <c r="H581" s="758" t="s">
        <v>4021</v>
      </c>
      <c r="I581" s="761">
        <v>520.29998779296875</v>
      </c>
      <c r="J581" s="761">
        <v>150</v>
      </c>
      <c r="K581" s="762">
        <v>78045</v>
      </c>
    </row>
    <row r="582" spans="1:11" ht="14.4" customHeight="1" x14ac:dyDescent="0.3">
      <c r="A582" s="756" t="s">
        <v>564</v>
      </c>
      <c r="B582" s="757" t="s">
        <v>565</v>
      </c>
      <c r="C582" s="758" t="s">
        <v>588</v>
      </c>
      <c r="D582" s="759" t="s">
        <v>589</v>
      </c>
      <c r="E582" s="758" t="s">
        <v>3215</v>
      </c>
      <c r="F582" s="759" t="s">
        <v>3216</v>
      </c>
      <c r="G582" s="758" t="s">
        <v>4022</v>
      </c>
      <c r="H582" s="758" t="s">
        <v>4023</v>
      </c>
      <c r="I582" s="761">
        <v>687.39498901367187</v>
      </c>
      <c r="J582" s="761">
        <v>20</v>
      </c>
      <c r="K582" s="762">
        <v>13747.849609375</v>
      </c>
    </row>
    <row r="583" spans="1:11" ht="14.4" customHeight="1" x14ac:dyDescent="0.3">
      <c r="A583" s="756" t="s">
        <v>564</v>
      </c>
      <c r="B583" s="757" t="s">
        <v>565</v>
      </c>
      <c r="C583" s="758" t="s">
        <v>588</v>
      </c>
      <c r="D583" s="759" t="s">
        <v>589</v>
      </c>
      <c r="E583" s="758" t="s">
        <v>3215</v>
      </c>
      <c r="F583" s="759" t="s">
        <v>3216</v>
      </c>
      <c r="G583" s="758" t="s">
        <v>4024</v>
      </c>
      <c r="H583" s="758" t="s">
        <v>4025</v>
      </c>
      <c r="I583" s="761">
        <v>156.19999694824219</v>
      </c>
      <c r="J583" s="761">
        <v>200</v>
      </c>
      <c r="K583" s="762">
        <v>31240.1904296875</v>
      </c>
    </row>
    <row r="584" spans="1:11" ht="14.4" customHeight="1" x14ac:dyDescent="0.3">
      <c r="A584" s="756" t="s">
        <v>564</v>
      </c>
      <c r="B584" s="757" t="s">
        <v>565</v>
      </c>
      <c r="C584" s="758" t="s">
        <v>588</v>
      </c>
      <c r="D584" s="759" t="s">
        <v>589</v>
      </c>
      <c r="E584" s="758" t="s">
        <v>3215</v>
      </c>
      <c r="F584" s="759" t="s">
        <v>3216</v>
      </c>
      <c r="G584" s="758" t="s">
        <v>4026</v>
      </c>
      <c r="H584" s="758" t="s">
        <v>4027</v>
      </c>
      <c r="I584" s="761">
        <v>3112.181599934896</v>
      </c>
      <c r="J584" s="761">
        <v>102</v>
      </c>
      <c r="K584" s="762">
        <v>317442.375</v>
      </c>
    </row>
    <row r="585" spans="1:11" ht="14.4" customHeight="1" x14ac:dyDescent="0.3">
      <c r="A585" s="756" t="s">
        <v>564</v>
      </c>
      <c r="B585" s="757" t="s">
        <v>565</v>
      </c>
      <c r="C585" s="758" t="s">
        <v>588</v>
      </c>
      <c r="D585" s="759" t="s">
        <v>589</v>
      </c>
      <c r="E585" s="758" t="s">
        <v>3215</v>
      </c>
      <c r="F585" s="759" t="s">
        <v>3216</v>
      </c>
      <c r="G585" s="758" t="s">
        <v>4028</v>
      </c>
      <c r="H585" s="758" t="s">
        <v>4029</v>
      </c>
      <c r="I585" s="761">
        <v>3112.181599934896</v>
      </c>
      <c r="J585" s="761">
        <v>99</v>
      </c>
      <c r="K585" s="762">
        <v>308105.84765625</v>
      </c>
    </row>
    <row r="586" spans="1:11" ht="14.4" customHeight="1" x14ac:dyDescent="0.3">
      <c r="A586" s="756" t="s">
        <v>564</v>
      </c>
      <c r="B586" s="757" t="s">
        <v>565</v>
      </c>
      <c r="C586" s="758" t="s">
        <v>588</v>
      </c>
      <c r="D586" s="759" t="s">
        <v>589</v>
      </c>
      <c r="E586" s="758" t="s">
        <v>3215</v>
      </c>
      <c r="F586" s="759" t="s">
        <v>3216</v>
      </c>
      <c r="G586" s="758" t="s">
        <v>4030</v>
      </c>
      <c r="H586" s="758" t="s">
        <v>4031</v>
      </c>
      <c r="I586" s="761">
        <v>1980.0350341796875</v>
      </c>
      <c r="J586" s="761">
        <v>135</v>
      </c>
      <c r="K586" s="762">
        <v>267305.01953125</v>
      </c>
    </row>
    <row r="587" spans="1:11" ht="14.4" customHeight="1" x14ac:dyDescent="0.3">
      <c r="A587" s="756" t="s">
        <v>564</v>
      </c>
      <c r="B587" s="757" t="s">
        <v>565</v>
      </c>
      <c r="C587" s="758" t="s">
        <v>588</v>
      </c>
      <c r="D587" s="759" t="s">
        <v>589</v>
      </c>
      <c r="E587" s="758" t="s">
        <v>3215</v>
      </c>
      <c r="F587" s="759" t="s">
        <v>3216</v>
      </c>
      <c r="G587" s="758" t="s">
        <v>4032</v>
      </c>
      <c r="H587" s="758" t="s">
        <v>4033</v>
      </c>
      <c r="I587" s="761">
        <v>1925.9000651041667</v>
      </c>
      <c r="J587" s="761">
        <v>85</v>
      </c>
      <c r="K587" s="762">
        <v>196443.5</v>
      </c>
    </row>
    <row r="588" spans="1:11" ht="14.4" customHeight="1" x14ac:dyDescent="0.3">
      <c r="A588" s="756" t="s">
        <v>564</v>
      </c>
      <c r="B588" s="757" t="s">
        <v>565</v>
      </c>
      <c r="C588" s="758" t="s">
        <v>588</v>
      </c>
      <c r="D588" s="759" t="s">
        <v>589</v>
      </c>
      <c r="E588" s="758" t="s">
        <v>3215</v>
      </c>
      <c r="F588" s="759" t="s">
        <v>3216</v>
      </c>
      <c r="G588" s="758" t="s">
        <v>3381</v>
      </c>
      <c r="H588" s="758" t="s">
        <v>3382</v>
      </c>
      <c r="I588" s="761">
        <v>66799.8984375</v>
      </c>
      <c r="J588" s="761">
        <v>2</v>
      </c>
      <c r="K588" s="762">
        <v>133599.796875</v>
      </c>
    </row>
    <row r="589" spans="1:11" ht="14.4" customHeight="1" x14ac:dyDescent="0.3">
      <c r="A589" s="756" t="s">
        <v>564</v>
      </c>
      <c r="B589" s="757" t="s">
        <v>565</v>
      </c>
      <c r="C589" s="758" t="s">
        <v>588</v>
      </c>
      <c r="D589" s="759" t="s">
        <v>589</v>
      </c>
      <c r="E589" s="758" t="s">
        <v>3215</v>
      </c>
      <c r="F589" s="759" t="s">
        <v>3216</v>
      </c>
      <c r="G589" s="758" t="s">
        <v>4034</v>
      </c>
      <c r="H589" s="758" t="s">
        <v>4035</v>
      </c>
      <c r="I589" s="761">
        <v>37490</v>
      </c>
      <c r="J589" s="761">
        <v>4</v>
      </c>
      <c r="K589" s="762">
        <v>149960</v>
      </c>
    </row>
    <row r="590" spans="1:11" ht="14.4" customHeight="1" x14ac:dyDescent="0.3">
      <c r="A590" s="756" t="s">
        <v>564</v>
      </c>
      <c r="B590" s="757" t="s">
        <v>565</v>
      </c>
      <c r="C590" s="758" t="s">
        <v>588</v>
      </c>
      <c r="D590" s="759" t="s">
        <v>589</v>
      </c>
      <c r="E590" s="758" t="s">
        <v>3215</v>
      </c>
      <c r="F590" s="759" t="s">
        <v>3216</v>
      </c>
      <c r="G590" s="758" t="s">
        <v>4036</v>
      </c>
      <c r="H590" s="758" t="s">
        <v>4037</v>
      </c>
      <c r="I590" s="761">
        <v>78.650001525878906</v>
      </c>
      <c r="J590" s="761">
        <v>50</v>
      </c>
      <c r="K590" s="762">
        <v>3932.5</v>
      </c>
    </row>
    <row r="591" spans="1:11" ht="14.4" customHeight="1" x14ac:dyDescent="0.3">
      <c r="A591" s="756" t="s">
        <v>564</v>
      </c>
      <c r="B591" s="757" t="s">
        <v>565</v>
      </c>
      <c r="C591" s="758" t="s">
        <v>588</v>
      </c>
      <c r="D591" s="759" t="s">
        <v>589</v>
      </c>
      <c r="E591" s="758" t="s">
        <v>3215</v>
      </c>
      <c r="F591" s="759" t="s">
        <v>3216</v>
      </c>
      <c r="G591" s="758" t="s">
        <v>4038</v>
      </c>
      <c r="H591" s="758" t="s">
        <v>4039</v>
      </c>
      <c r="I591" s="761">
        <v>54.450000762939453</v>
      </c>
      <c r="J591" s="761">
        <v>25</v>
      </c>
      <c r="K591" s="762">
        <v>1361.25</v>
      </c>
    </row>
    <row r="592" spans="1:11" ht="14.4" customHeight="1" x14ac:dyDescent="0.3">
      <c r="A592" s="756" t="s">
        <v>564</v>
      </c>
      <c r="B592" s="757" t="s">
        <v>565</v>
      </c>
      <c r="C592" s="758" t="s">
        <v>588</v>
      </c>
      <c r="D592" s="759" t="s">
        <v>589</v>
      </c>
      <c r="E592" s="758" t="s">
        <v>3215</v>
      </c>
      <c r="F592" s="759" t="s">
        <v>3216</v>
      </c>
      <c r="G592" s="758" t="s">
        <v>4040</v>
      </c>
      <c r="H592" s="758" t="s">
        <v>4041</v>
      </c>
      <c r="I592" s="761">
        <v>6.0500001907348633</v>
      </c>
      <c r="J592" s="761">
        <v>40</v>
      </c>
      <c r="K592" s="762">
        <v>242</v>
      </c>
    </row>
    <row r="593" spans="1:11" ht="14.4" customHeight="1" x14ac:dyDescent="0.3">
      <c r="A593" s="756" t="s">
        <v>564</v>
      </c>
      <c r="B593" s="757" t="s">
        <v>565</v>
      </c>
      <c r="C593" s="758" t="s">
        <v>588</v>
      </c>
      <c r="D593" s="759" t="s">
        <v>589</v>
      </c>
      <c r="E593" s="758" t="s">
        <v>3215</v>
      </c>
      <c r="F593" s="759" t="s">
        <v>3216</v>
      </c>
      <c r="G593" s="758" t="s">
        <v>4042</v>
      </c>
      <c r="H593" s="758" t="s">
        <v>4043</v>
      </c>
      <c r="I593" s="761">
        <v>900.64400634765627</v>
      </c>
      <c r="J593" s="761">
        <v>23</v>
      </c>
      <c r="K593" s="762">
        <v>20714.210083007813</v>
      </c>
    </row>
    <row r="594" spans="1:11" ht="14.4" customHeight="1" x14ac:dyDescent="0.3">
      <c r="A594" s="756" t="s">
        <v>564</v>
      </c>
      <c r="B594" s="757" t="s">
        <v>565</v>
      </c>
      <c r="C594" s="758" t="s">
        <v>588</v>
      </c>
      <c r="D594" s="759" t="s">
        <v>589</v>
      </c>
      <c r="E594" s="758" t="s">
        <v>3215</v>
      </c>
      <c r="F594" s="759" t="s">
        <v>3216</v>
      </c>
      <c r="G594" s="758" t="s">
        <v>4044</v>
      </c>
      <c r="H594" s="758" t="s">
        <v>4045</v>
      </c>
      <c r="I594" s="761">
        <v>9.5</v>
      </c>
      <c r="J594" s="761">
        <v>240</v>
      </c>
      <c r="K594" s="762">
        <v>2280.010009765625</v>
      </c>
    </row>
    <row r="595" spans="1:11" ht="14.4" customHeight="1" x14ac:dyDescent="0.3">
      <c r="A595" s="756" t="s">
        <v>564</v>
      </c>
      <c r="B595" s="757" t="s">
        <v>565</v>
      </c>
      <c r="C595" s="758" t="s">
        <v>588</v>
      </c>
      <c r="D595" s="759" t="s">
        <v>589</v>
      </c>
      <c r="E595" s="758" t="s">
        <v>3215</v>
      </c>
      <c r="F595" s="759" t="s">
        <v>3216</v>
      </c>
      <c r="G595" s="758" t="s">
        <v>3651</v>
      </c>
      <c r="H595" s="758" t="s">
        <v>3652</v>
      </c>
      <c r="I595" s="761">
        <v>9.6800003051757812</v>
      </c>
      <c r="J595" s="761">
        <v>50</v>
      </c>
      <c r="K595" s="762">
        <v>484</v>
      </c>
    </row>
    <row r="596" spans="1:11" ht="14.4" customHeight="1" x14ac:dyDescent="0.3">
      <c r="A596" s="756" t="s">
        <v>564</v>
      </c>
      <c r="B596" s="757" t="s">
        <v>565</v>
      </c>
      <c r="C596" s="758" t="s">
        <v>588</v>
      </c>
      <c r="D596" s="759" t="s">
        <v>589</v>
      </c>
      <c r="E596" s="758" t="s">
        <v>3215</v>
      </c>
      <c r="F596" s="759" t="s">
        <v>3216</v>
      </c>
      <c r="G596" s="758" t="s">
        <v>4046</v>
      </c>
      <c r="H596" s="758" t="s">
        <v>4047</v>
      </c>
      <c r="I596" s="761">
        <v>78.650001525878906</v>
      </c>
      <c r="J596" s="761">
        <v>25</v>
      </c>
      <c r="K596" s="762">
        <v>1966.25</v>
      </c>
    </row>
    <row r="597" spans="1:11" ht="14.4" customHeight="1" x14ac:dyDescent="0.3">
      <c r="A597" s="756" t="s">
        <v>564</v>
      </c>
      <c r="B597" s="757" t="s">
        <v>565</v>
      </c>
      <c r="C597" s="758" t="s">
        <v>588</v>
      </c>
      <c r="D597" s="759" t="s">
        <v>589</v>
      </c>
      <c r="E597" s="758" t="s">
        <v>3215</v>
      </c>
      <c r="F597" s="759" t="s">
        <v>3216</v>
      </c>
      <c r="G597" s="758" t="s">
        <v>4048</v>
      </c>
      <c r="H597" s="758" t="s">
        <v>4049</v>
      </c>
      <c r="I597" s="761">
        <v>8121.0363281250002</v>
      </c>
      <c r="J597" s="761">
        <v>32</v>
      </c>
      <c r="K597" s="762">
        <v>278435.19636717439</v>
      </c>
    </row>
    <row r="598" spans="1:11" ht="14.4" customHeight="1" x14ac:dyDescent="0.3">
      <c r="A598" s="756" t="s">
        <v>564</v>
      </c>
      <c r="B598" s="757" t="s">
        <v>565</v>
      </c>
      <c r="C598" s="758" t="s">
        <v>588</v>
      </c>
      <c r="D598" s="759" t="s">
        <v>589</v>
      </c>
      <c r="E598" s="758" t="s">
        <v>3215</v>
      </c>
      <c r="F598" s="759" t="s">
        <v>3216</v>
      </c>
      <c r="G598" s="758" t="s">
        <v>4050</v>
      </c>
      <c r="H598" s="758" t="s">
        <v>4051</v>
      </c>
      <c r="I598" s="761">
        <v>132.5</v>
      </c>
      <c r="J598" s="761">
        <v>30</v>
      </c>
      <c r="K598" s="762">
        <v>3974.85009765625</v>
      </c>
    </row>
    <row r="599" spans="1:11" ht="14.4" customHeight="1" x14ac:dyDescent="0.3">
      <c r="A599" s="756" t="s">
        <v>564</v>
      </c>
      <c r="B599" s="757" t="s">
        <v>565</v>
      </c>
      <c r="C599" s="758" t="s">
        <v>588</v>
      </c>
      <c r="D599" s="759" t="s">
        <v>589</v>
      </c>
      <c r="E599" s="758" t="s">
        <v>3215</v>
      </c>
      <c r="F599" s="759" t="s">
        <v>3216</v>
      </c>
      <c r="G599" s="758" t="s">
        <v>4050</v>
      </c>
      <c r="H599" s="758" t="s">
        <v>4052</v>
      </c>
      <c r="I599" s="761">
        <v>132.49750137329102</v>
      </c>
      <c r="J599" s="761">
        <v>144</v>
      </c>
      <c r="K599" s="762">
        <v>19079.22021484375</v>
      </c>
    </row>
    <row r="600" spans="1:11" ht="14.4" customHeight="1" x14ac:dyDescent="0.3">
      <c r="A600" s="756" t="s">
        <v>564</v>
      </c>
      <c r="B600" s="757" t="s">
        <v>565</v>
      </c>
      <c r="C600" s="758" t="s">
        <v>588</v>
      </c>
      <c r="D600" s="759" t="s">
        <v>589</v>
      </c>
      <c r="E600" s="758" t="s">
        <v>3215</v>
      </c>
      <c r="F600" s="759" t="s">
        <v>3216</v>
      </c>
      <c r="G600" s="758" t="s">
        <v>3281</v>
      </c>
      <c r="H600" s="758" t="s">
        <v>3282</v>
      </c>
      <c r="I600" s="761">
        <v>1.0920000314712524</v>
      </c>
      <c r="J600" s="761">
        <v>2600</v>
      </c>
      <c r="K600" s="762">
        <v>2840</v>
      </c>
    </row>
    <row r="601" spans="1:11" ht="14.4" customHeight="1" x14ac:dyDescent="0.3">
      <c r="A601" s="756" t="s">
        <v>564</v>
      </c>
      <c r="B601" s="757" t="s">
        <v>565</v>
      </c>
      <c r="C601" s="758" t="s">
        <v>588</v>
      </c>
      <c r="D601" s="759" t="s">
        <v>589</v>
      </c>
      <c r="E601" s="758" t="s">
        <v>3215</v>
      </c>
      <c r="F601" s="759" t="s">
        <v>3216</v>
      </c>
      <c r="G601" s="758" t="s">
        <v>3283</v>
      </c>
      <c r="H601" s="758" t="s">
        <v>3284</v>
      </c>
      <c r="I601" s="761">
        <v>0.47749999165534973</v>
      </c>
      <c r="J601" s="761">
        <v>2600</v>
      </c>
      <c r="K601" s="762">
        <v>1242</v>
      </c>
    </row>
    <row r="602" spans="1:11" ht="14.4" customHeight="1" x14ac:dyDescent="0.3">
      <c r="A602" s="756" t="s">
        <v>564</v>
      </c>
      <c r="B602" s="757" t="s">
        <v>565</v>
      </c>
      <c r="C602" s="758" t="s">
        <v>588</v>
      </c>
      <c r="D602" s="759" t="s">
        <v>589</v>
      </c>
      <c r="E602" s="758" t="s">
        <v>3215</v>
      </c>
      <c r="F602" s="759" t="s">
        <v>3216</v>
      </c>
      <c r="G602" s="758" t="s">
        <v>3285</v>
      </c>
      <c r="H602" s="758" t="s">
        <v>3286</v>
      </c>
      <c r="I602" s="761">
        <v>1.6699999570846558</v>
      </c>
      <c r="J602" s="761">
        <v>800</v>
      </c>
      <c r="K602" s="762">
        <v>1336</v>
      </c>
    </row>
    <row r="603" spans="1:11" ht="14.4" customHeight="1" x14ac:dyDescent="0.3">
      <c r="A603" s="756" t="s">
        <v>564</v>
      </c>
      <c r="B603" s="757" t="s">
        <v>565</v>
      </c>
      <c r="C603" s="758" t="s">
        <v>588</v>
      </c>
      <c r="D603" s="759" t="s">
        <v>589</v>
      </c>
      <c r="E603" s="758" t="s">
        <v>3215</v>
      </c>
      <c r="F603" s="759" t="s">
        <v>3216</v>
      </c>
      <c r="G603" s="758" t="s">
        <v>3287</v>
      </c>
      <c r="H603" s="758" t="s">
        <v>3288</v>
      </c>
      <c r="I603" s="761">
        <v>7.1579998970031742</v>
      </c>
      <c r="J603" s="761">
        <v>600</v>
      </c>
      <c r="K603" s="762">
        <v>4293.4000244140625</v>
      </c>
    </row>
    <row r="604" spans="1:11" ht="14.4" customHeight="1" x14ac:dyDescent="0.3">
      <c r="A604" s="756" t="s">
        <v>564</v>
      </c>
      <c r="B604" s="757" t="s">
        <v>565</v>
      </c>
      <c r="C604" s="758" t="s">
        <v>588</v>
      </c>
      <c r="D604" s="759" t="s">
        <v>589</v>
      </c>
      <c r="E604" s="758" t="s">
        <v>3215</v>
      </c>
      <c r="F604" s="759" t="s">
        <v>3216</v>
      </c>
      <c r="G604" s="758" t="s">
        <v>3289</v>
      </c>
      <c r="H604" s="758" t="s">
        <v>3290</v>
      </c>
      <c r="I604" s="761">
        <v>0.67000001668930054</v>
      </c>
      <c r="J604" s="761">
        <v>1200</v>
      </c>
      <c r="K604" s="762">
        <v>804</v>
      </c>
    </row>
    <row r="605" spans="1:11" ht="14.4" customHeight="1" x14ac:dyDescent="0.3">
      <c r="A605" s="756" t="s">
        <v>564</v>
      </c>
      <c r="B605" s="757" t="s">
        <v>565</v>
      </c>
      <c r="C605" s="758" t="s">
        <v>588</v>
      </c>
      <c r="D605" s="759" t="s">
        <v>589</v>
      </c>
      <c r="E605" s="758" t="s">
        <v>3215</v>
      </c>
      <c r="F605" s="759" t="s">
        <v>3216</v>
      </c>
      <c r="G605" s="758" t="s">
        <v>3293</v>
      </c>
      <c r="H605" s="758" t="s">
        <v>3294</v>
      </c>
      <c r="I605" s="761">
        <v>5.2099997997283936</v>
      </c>
      <c r="J605" s="761">
        <v>350</v>
      </c>
      <c r="K605" s="762">
        <v>1821.8500061035156</v>
      </c>
    </row>
    <row r="606" spans="1:11" ht="14.4" customHeight="1" x14ac:dyDescent="0.3">
      <c r="A606" s="756" t="s">
        <v>564</v>
      </c>
      <c r="B606" s="757" t="s">
        <v>565</v>
      </c>
      <c r="C606" s="758" t="s">
        <v>588</v>
      </c>
      <c r="D606" s="759" t="s">
        <v>589</v>
      </c>
      <c r="E606" s="758" t="s">
        <v>3215</v>
      </c>
      <c r="F606" s="759" t="s">
        <v>3216</v>
      </c>
      <c r="G606" s="758" t="s">
        <v>4053</v>
      </c>
      <c r="H606" s="758" t="s">
        <v>4054</v>
      </c>
      <c r="I606" s="761">
        <v>75.019996643066406</v>
      </c>
      <c r="J606" s="761">
        <v>6</v>
      </c>
      <c r="K606" s="762">
        <v>450.11997985839844</v>
      </c>
    </row>
    <row r="607" spans="1:11" ht="14.4" customHeight="1" x14ac:dyDescent="0.3">
      <c r="A607" s="756" t="s">
        <v>564</v>
      </c>
      <c r="B607" s="757" t="s">
        <v>565</v>
      </c>
      <c r="C607" s="758" t="s">
        <v>588</v>
      </c>
      <c r="D607" s="759" t="s">
        <v>589</v>
      </c>
      <c r="E607" s="758" t="s">
        <v>3215</v>
      </c>
      <c r="F607" s="759" t="s">
        <v>3216</v>
      </c>
      <c r="G607" s="758" t="s">
        <v>4055</v>
      </c>
      <c r="H607" s="758" t="s">
        <v>4056</v>
      </c>
      <c r="I607" s="761">
        <v>774.4000244140625</v>
      </c>
      <c r="J607" s="761">
        <v>4</v>
      </c>
      <c r="K607" s="762">
        <v>3097.60009765625</v>
      </c>
    </row>
    <row r="608" spans="1:11" ht="14.4" customHeight="1" x14ac:dyDescent="0.3">
      <c r="A608" s="756" t="s">
        <v>564</v>
      </c>
      <c r="B608" s="757" t="s">
        <v>565</v>
      </c>
      <c r="C608" s="758" t="s">
        <v>588</v>
      </c>
      <c r="D608" s="759" t="s">
        <v>589</v>
      </c>
      <c r="E608" s="758" t="s">
        <v>3215</v>
      </c>
      <c r="F608" s="759" t="s">
        <v>3216</v>
      </c>
      <c r="G608" s="758" t="s">
        <v>3665</v>
      </c>
      <c r="H608" s="758" t="s">
        <v>3666</v>
      </c>
      <c r="I608" s="761">
        <v>769.55999755859375</v>
      </c>
      <c r="J608" s="761">
        <v>30</v>
      </c>
      <c r="K608" s="762">
        <v>23086.7998046875</v>
      </c>
    </row>
    <row r="609" spans="1:11" ht="14.4" customHeight="1" x14ac:dyDescent="0.3">
      <c r="A609" s="756" t="s">
        <v>564</v>
      </c>
      <c r="B609" s="757" t="s">
        <v>565</v>
      </c>
      <c r="C609" s="758" t="s">
        <v>588</v>
      </c>
      <c r="D609" s="759" t="s">
        <v>589</v>
      </c>
      <c r="E609" s="758" t="s">
        <v>3215</v>
      </c>
      <c r="F609" s="759" t="s">
        <v>3216</v>
      </c>
      <c r="G609" s="758" t="s">
        <v>4057</v>
      </c>
      <c r="H609" s="758" t="s">
        <v>4058</v>
      </c>
      <c r="I609" s="761">
        <v>140.1199951171875</v>
      </c>
      <c r="J609" s="761">
        <v>80</v>
      </c>
      <c r="K609" s="762">
        <v>11209.4404296875</v>
      </c>
    </row>
    <row r="610" spans="1:11" ht="14.4" customHeight="1" x14ac:dyDescent="0.3">
      <c r="A610" s="756" t="s">
        <v>564</v>
      </c>
      <c r="B610" s="757" t="s">
        <v>565</v>
      </c>
      <c r="C610" s="758" t="s">
        <v>588</v>
      </c>
      <c r="D610" s="759" t="s">
        <v>589</v>
      </c>
      <c r="E610" s="758" t="s">
        <v>3215</v>
      </c>
      <c r="F610" s="759" t="s">
        <v>3216</v>
      </c>
      <c r="G610" s="758" t="s">
        <v>4059</v>
      </c>
      <c r="H610" s="758" t="s">
        <v>4060</v>
      </c>
      <c r="I610" s="761">
        <v>721.7650146484375</v>
      </c>
      <c r="J610" s="761">
        <v>20</v>
      </c>
      <c r="K610" s="762">
        <v>14435.2998046875</v>
      </c>
    </row>
    <row r="611" spans="1:11" ht="14.4" customHeight="1" x14ac:dyDescent="0.3">
      <c r="A611" s="756" t="s">
        <v>564</v>
      </c>
      <c r="B611" s="757" t="s">
        <v>565</v>
      </c>
      <c r="C611" s="758" t="s">
        <v>588</v>
      </c>
      <c r="D611" s="759" t="s">
        <v>589</v>
      </c>
      <c r="E611" s="758" t="s">
        <v>3215</v>
      </c>
      <c r="F611" s="759" t="s">
        <v>3216</v>
      </c>
      <c r="G611" s="758" t="s">
        <v>4061</v>
      </c>
      <c r="H611" s="758" t="s">
        <v>4062</v>
      </c>
      <c r="I611" s="761">
        <v>698.9766845703125</v>
      </c>
      <c r="J611" s="761">
        <v>30</v>
      </c>
      <c r="K611" s="762">
        <v>20969.2998046875</v>
      </c>
    </row>
    <row r="612" spans="1:11" ht="14.4" customHeight="1" x14ac:dyDescent="0.3">
      <c r="A612" s="756" t="s">
        <v>564</v>
      </c>
      <c r="B612" s="757" t="s">
        <v>565</v>
      </c>
      <c r="C612" s="758" t="s">
        <v>588</v>
      </c>
      <c r="D612" s="759" t="s">
        <v>589</v>
      </c>
      <c r="E612" s="758" t="s">
        <v>3215</v>
      </c>
      <c r="F612" s="759" t="s">
        <v>3216</v>
      </c>
      <c r="G612" s="758" t="s">
        <v>3313</v>
      </c>
      <c r="H612" s="758" t="s">
        <v>3314</v>
      </c>
      <c r="I612" s="761">
        <v>0.4699999988079071</v>
      </c>
      <c r="J612" s="761">
        <v>1600</v>
      </c>
      <c r="K612" s="762">
        <v>752</v>
      </c>
    </row>
    <row r="613" spans="1:11" ht="14.4" customHeight="1" x14ac:dyDescent="0.3">
      <c r="A613" s="756" t="s">
        <v>564</v>
      </c>
      <c r="B613" s="757" t="s">
        <v>565</v>
      </c>
      <c r="C613" s="758" t="s">
        <v>588</v>
      </c>
      <c r="D613" s="759" t="s">
        <v>589</v>
      </c>
      <c r="E613" s="758" t="s">
        <v>3215</v>
      </c>
      <c r="F613" s="759" t="s">
        <v>3216</v>
      </c>
      <c r="G613" s="758" t="s">
        <v>4063</v>
      </c>
      <c r="H613" s="758" t="s">
        <v>4064</v>
      </c>
      <c r="I613" s="761">
        <v>652.91998291015625</v>
      </c>
      <c r="J613" s="761">
        <v>80</v>
      </c>
      <c r="K613" s="762">
        <v>52233.28125</v>
      </c>
    </row>
    <row r="614" spans="1:11" ht="14.4" customHeight="1" x14ac:dyDescent="0.3">
      <c r="A614" s="756" t="s">
        <v>564</v>
      </c>
      <c r="B614" s="757" t="s">
        <v>565</v>
      </c>
      <c r="C614" s="758" t="s">
        <v>588</v>
      </c>
      <c r="D614" s="759" t="s">
        <v>589</v>
      </c>
      <c r="E614" s="758" t="s">
        <v>3215</v>
      </c>
      <c r="F614" s="759" t="s">
        <v>3216</v>
      </c>
      <c r="G614" s="758" t="s">
        <v>4065</v>
      </c>
      <c r="H614" s="758" t="s">
        <v>4066</v>
      </c>
      <c r="I614" s="761">
        <v>832.20001220703125</v>
      </c>
      <c r="J614" s="761">
        <v>10</v>
      </c>
      <c r="K614" s="762">
        <v>8322.01953125</v>
      </c>
    </row>
    <row r="615" spans="1:11" ht="14.4" customHeight="1" x14ac:dyDescent="0.3">
      <c r="A615" s="756" t="s">
        <v>564</v>
      </c>
      <c r="B615" s="757" t="s">
        <v>565</v>
      </c>
      <c r="C615" s="758" t="s">
        <v>588</v>
      </c>
      <c r="D615" s="759" t="s">
        <v>589</v>
      </c>
      <c r="E615" s="758" t="s">
        <v>3215</v>
      </c>
      <c r="F615" s="759" t="s">
        <v>3216</v>
      </c>
      <c r="G615" s="758" t="s">
        <v>4067</v>
      </c>
      <c r="H615" s="758" t="s">
        <v>4068</v>
      </c>
      <c r="I615" s="761">
        <v>99.220001220703125</v>
      </c>
      <c r="J615" s="761">
        <v>50</v>
      </c>
      <c r="K615" s="762">
        <v>4961.0000610351562</v>
      </c>
    </row>
    <row r="616" spans="1:11" ht="14.4" customHeight="1" x14ac:dyDescent="0.3">
      <c r="A616" s="756" t="s">
        <v>564</v>
      </c>
      <c r="B616" s="757" t="s">
        <v>565</v>
      </c>
      <c r="C616" s="758" t="s">
        <v>588</v>
      </c>
      <c r="D616" s="759" t="s">
        <v>589</v>
      </c>
      <c r="E616" s="758" t="s">
        <v>3215</v>
      </c>
      <c r="F616" s="759" t="s">
        <v>3216</v>
      </c>
      <c r="G616" s="758" t="s">
        <v>3331</v>
      </c>
      <c r="H616" s="758" t="s">
        <v>3332</v>
      </c>
      <c r="I616" s="761">
        <v>21.234999656677246</v>
      </c>
      <c r="J616" s="761">
        <v>40</v>
      </c>
      <c r="K616" s="762">
        <v>849.39999389648437</v>
      </c>
    </row>
    <row r="617" spans="1:11" ht="14.4" customHeight="1" x14ac:dyDescent="0.3">
      <c r="A617" s="756" t="s">
        <v>564</v>
      </c>
      <c r="B617" s="757" t="s">
        <v>565</v>
      </c>
      <c r="C617" s="758" t="s">
        <v>588</v>
      </c>
      <c r="D617" s="759" t="s">
        <v>589</v>
      </c>
      <c r="E617" s="758" t="s">
        <v>3333</v>
      </c>
      <c r="F617" s="759" t="s">
        <v>3334</v>
      </c>
      <c r="G617" s="758" t="s">
        <v>3335</v>
      </c>
      <c r="H617" s="758" t="s">
        <v>3336</v>
      </c>
      <c r="I617" s="761">
        <v>150</v>
      </c>
      <c r="J617" s="761">
        <v>270</v>
      </c>
      <c r="K617" s="762">
        <v>40500.81982421875</v>
      </c>
    </row>
    <row r="618" spans="1:11" ht="14.4" customHeight="1" x14ac:dyDescent="0.3">
      <c r="A618" s="756" t="s">
        <v>564</v>
      </c>
      <c r="B618" s="757" t="s">
        <v>565</v>
      </c>
      <c r="C618" s="758" t="s">
        <v>588</v>
      </c>
      <c r="D618" s="759" t="s">
        <v>589</v>
      </c>
      <c r="E618" s="758" t="s">
        <v>3333</v>
      </c>
      <c r="F618" s="759" t="s">
        <v>3334</v>
      </c>
      <c r="G618" s="758" t="s">
        <v>4069</v>
      </c>
      <c r="H618" s="758" t="s">
        <v>4070</v>
      </c>
      <c r="I618" s="761">
        <v>60.5</v>
      </c>
      <c r="J618" s="761">
        <v>200</v>
      </c>
      <c r="K618" s="762">
        <v>12100</v>
      </c>
    </row>
    <row r="619" spans="1:11" ht="14.4" customHeight="1" x14ac:dyDescent="0.3">
      <c r="A619" s="756" t="s">
        <v>564</v>
      </c>
      <c r="B619" s="757" t="s">
        <v>565</v>
      </c>
      <c r="C619" s="758" t="s">
        <v>588</v>
      </c>
      <c r="D619" s="759" t="s">
        <v>589</v>
      </c>
      <c r="E619" s="758" t="s">
        <v>3333</v>
      </c>
      <c r="F619" s="759" t="s">
        <v>3334</v>
      </c>
      <c r="G619" s="758" t="s">
        <v>4071</v>
      </c>
      <c r="H619" s="758" t="s">
        <v>4072</v>
      </c>
      <c r="I619" s="761">
        <v>2407.9332682291665</v>
      </c>
      <c r="J619" s="761">
        <v>7</v>
      </c>
      <c r="K619" s="762">
        <v>16855.69970703125</v>
      </c>
    </row>
    <row r="620" spans="1:11" ht="14.4" customHeight="1" x14ac:dyDescent="0.3">
      <c r="A620" s="756" t="s">
        <v>564</v>
      </c>
      <c r="B620" s="757" t="s">
        <v>565</v>
      </c>
      <c r="C620" s="758" t="s">
        <v>588</v>
      </c>
      <c r="D620" s="759" t="s">
        <v>589</v>
      </c>
      <c r="E620" s="758" t="s">
        <v>3333</v>
      </c>
      <c r="F620" s="759" t="s">
        <v>3334</v>
      </c>
      <c r="G620" s="758" t="s">
        <v>4073</v>
      </c>
      <c r="H620" s="758" t="s">
        <v>4074</v>
      </c>
      <c r="I620" s="761">
        <v>4800.68017578125</v>
      </c>
      <c r="J620" s="761">
        <v>10</v>
      </c>
      <c r="K620" s="762">
        <v>48006.75</v>
      </c>
    </row>
    <row r="621" spans="1:11" ht="14.4" customHeight="1" x14ac:dyDescent="0.3">
      <c r="A621" s="756" t="s">
        <v>564</v>
      </c>
      <c r="B621" s="757" t="s">
        <v>565</v>
      </c>
      <c r="C621" s="758" t="s">
        <v>588</v>
      </c>
      <c r="D621" s="759" t="s">
        <v>589</v>
      </c>
      <c r="E621" s="758" t="s">
        <v>3333</v>
      </c>
      <c r="F621" s="759" t="s">
        <v>3334</v>
      </c>
      <c r="G621" s="758" t="s">
        <v>3337</v>
      </c>
      <c r="H621" s="758" t="s">
        <v>3338</v>
      </c>
      <c r="I621" s="761">
        <v>9.8020002365112298</v>
      </c>
      <c r="J621" s="761">
        <v>700</v>
      </c>
      <c r="K621" s="762">
        <v>6807</v>
      </c>
    </row>
    <row r="622" spans="1:11" ht="14.4" customHeight="1" x14ac:dyDescent="0.3">
      <c r="A622" s="756" t="s">
        <v>564</v>
      </c>
      <c r="B622" s="757" t="s">
        <v>565</v>
      </c>
      <c r="C622" s="758" t="s">
        <v>588</v>
      </c>
      <c r="D622" s="759" t="s">
        <v>589</v>
      </c>
      <c r="E622" s="758" t="s">
        <v>3333</v>
      </c>
      <c r="F622" s="759" t="s">
        <v>3334</v>
      </c>
      <c r="G622" s="758" t="s">
        <v>4075</v>
      </c>
      <c r="H622" s="758" t="s">
        <v>4076</v>
      </c>
      <c r="I622" s="761">
        <v>5770.4476318359375</v>
      </c>
      <c r="J622" s="761">
        <v>18</v>
      </c>
      <c r="K622" s="762">
        <v>103868.361328125</v>
      </c>
    </row>
    <row r="623" spans="1:11" ht="14.4" customHeight="1" x14ac:dyDescent="0.3">
      <c r="A623" s="756" t="s">
        <v>564</v>
      </c>
      <c r="B623" s="757" t="s">
        <v>565</v>
      </c>
      <c r="C623" s="758" t="s">
        <v>588</v>
      </c>
      <c r="D623" s="759" t="s">
        <v>589</v>
      </c>
      <c r="E623" s="758" t="s">
        <v>3333</v>
      </c>
      <c r="F623" s="759" t="s">
        <v>3334</v>
      </c>
      <c r="G623" s="758" t="s">
        <v>4077</v>
      </c>
      <c r="H623" s="758" t="s">
        <v>4078</v>
      </c>
      <c r="I623" s="761">
        <v>1884.8499755859375</v>
      </c>
      <c r="J623" s="761">
        <v>164</v>
      </c>
      <c r="K623" s="762">
        <v>309115.400390625</v>
      </c>
    </row>
    <row r="624" spans="1:11" ht="14.4" customHeight="1" x14ac:dyDescent="0.3">
      <c r="A624" s="756" t="s">
        <v>564</v>
      </c>
      <c r="B624" s="757" t="s">
        <v>565</v>
      </c>
      <c r="C624" s="758" t="s">
        <v>588</v>
      </c>
      <c r="D624" s="759" t="s">
        <v>589</v>
      </c>
      <c r="E624" s="758" t="s">
        <v>3333</v>
      </c>
      <c r="F624" s="759" t="s">
        <v>3334</v>
      </c>
      <c r="G624" s="758" t="s">
        <v>4079</v>
      </c>
      <c r="H624" s="758" t="s">
        <v>4080</v>
      </c>
      <c r="I624" s="761">
        <v>1403</v>
      </c>
      <c r="J624" s="761">
        <v>70</v>
      </c>
      <c r="K624" s="762">
        <v>98210</v>
      </c>
    </row>
    <row r="625" spans="1:11" ht="14.4" customHeight="1" x14ac:dyDescent="0.3">
      <c r="A625" s="756" t="s">
        <v>564</v>
      </c>
      <c r="B625" s="757" t="s">
        <v>565</v>
      </c>
      <c r="C625" s="758" t="s">
        <v>588</v>
      </c>
      <c r="D625" s="759" t="s">
        <v>589</v>
      </c>
      <c r="E625" s="758" t="s">
        <v>3333</v>
      </c>
      <c r="F625" s="759" t="s">
        <v>3334</v>
      </c>
      <c r="G625" s="758" t="s">
        <v>4081</v>
      </c>
      <c r="H625" s="758" t="s">
        <v>4082</v>
      </c>
      <c r="I625" s="761">
        <v>16.459999084472656</v>
      </c>
      <c r="J625" s="761">
        <v>200</v>
      </c>
      <c r="K625" s="762">
        <v>3292</v>
      </c>
    </row>
    <row r="626" spans="1:11" ht="14.4" customHeight="1" x14ac:dyDescent="0.3">
      <c r="A626" s="756" t="s">
        <v>564</v>
      </c>
      <c r="B626" s="757" t="s">
        <v>565</v>
      </c>
      <c r="C626" s="758" t="s">
        <v>588</v>
      </c>
      <c r="D626" s="759" t="s">
        <v>589</v>
      </c>
      <c r="E626" s="758" t="s">
        <v>3333</v>
      </c>
      <c r="F626" s="759" t="s">
        <v>3334</v>
      </c>
      <c r="G626" s="758" t="s">
        <v>4083</v>
      </c>
      <c r="H626" s="758" t="s">
        <v>4084</v>
      </c>
      <c r="I626" s="761">
        <v>1306.800048828125</v>
      </c>
      <c r="J626" s="761">
        <v>5</v>
      </c>
      <c r="K626" s="762">
        <v>6534</v>
      </c>
    </row>
    <row r="627" spans="1:11" ht="14.4" customHeight="1" x14ac:dyDescent="0.3">
      <c r="A627" s="756" t="s">
        <v>564</v>
      </c>
      <c r="B627" s="757" t="s">
        <v>565</v>
      </c>
      <c r="C627" s="758" t="s">
        <v>588</v>
      </c>
      <c r="D627" s="759" t="s">
        <v>589</v>
      </c>
      <c r="E627" s="758" t="s">
        <v>3333</v>
      </c>
      <c r="F627" s="759" t="s">
        <v>3334</v>
      </c>
      <c r="G627" s="758" t="s">
        <v>4085</v>
      </c>
      <c r="H627" s="758" t="s">
        <v>4086</v>
      </c>
      <c r="I627" s="761">
        <v>1652.8599853515625</v>
      </c>
      <c r="J627" s="761">
        <v>14</v>
      </c>
      <c r="K627" s="762">
        <v>23140.0400390625</v>
      </c>
    </row>
    <row r="628" spans="1:11" ht="14.4" customHeight="1" x14ac:dyDescent="0.3">
      <c r="A628" s="756" t="s">
        <v>564</v>
      </c>
      <c r="B628" s="757" t="s">
        <v>565</v>
      </c>
      <c r="C628" s="758" t="s">
        <v>588</v>
      </c>
      <c r="D628" s="759" t="s">
        <v>589</v>
      </c>
      <c r="E628" s="758" t="s">
        <v>3333</v>
      </c>
      <c r="F628" s="759" t="s">
        <v>3334</v>
      </c>
      <c r="G628" s="758" t="s">
        <v>4087</v>
      </c>
      <c r="H628" s="758" t="s">
        <v>4088</v>
      </c>
      <c r="I628" s="761">
        <v>1010.3499755859375</v>
      </c>
      <c r="J628" s="761">
        <v>5</v>
      </c>
      <c r="K628" s="762">
        <v>5051.75</v>
      </c>
    </row>
    <row r="629" spans="1:11" ht="14.4" customHeight="1" x14ac:dyDescent="0.3">
      <c r="A629" s="756" t="s">
        <v>564</v>
      </c>
      <c r="B629" s="757" t="s">
        <v>565</v>
      </c>
      <c r="C629" s="758" t="s">
        <v>588</v>
      </c>
      <c r="D629" s="759" t="s">
        <v>589</v>
      </c>
      <c r="E629" s="758" t="s">
        <v>4089</v>
      </c>
      <c r="F629" s="759" t="s">
        <v>4090</v>
      </c>
      <c r="G629" s="758" t="s">
        <v>4091</v>
      </c>
      <c r="H629" s="758" t="s">
        <v>4092</v>
      </c>
      <c r="I629" s="761">
        <v>52.900001525878906</v>
      </c>
      <c r="J629" s="761">
        <v>672</v>
      </c>
      <c r="K629" s="762">
        <v>35548.800048828125</v>
      </c>
    </row>
    <row r="630" spans="1:11" ht="14.4" customHeight="1" x14ac:dyDescent="0.3">
      <c r="A630" s="756" t="s">
        <v>564</v>
      </c>
      <c r="B630" s="757" t="s">
        <v>565</v>
      </c>
      <c r="C630" s="758" t="s">
        <v>588</v>
      </c>
      <c r="D630" s="759" t="s">
        <v>589</v>
      </c>
      <c r="E630" s="758" t="s">
        <v>4089</v>
      </c>
      <c r="F630" s="759" t="s">
        <v>4090</v>
      </c>
      <c r="G630" s="758" t="s">
        <v>4093</v>
      </c>
      <c r="H630" s="758" t="s">
        <v>4094</v>
      </c>
      <c r="I630" s="761">
        <v>52.900001525878906</v>
      </c>
      <c r="J630" s="761">
        <v>792</v>
      </c>
      <c r="K630" s="762">
        <v>41896.7998046875</v>
      </c>
    </row>
    <row r="631" spans="1:11" ht="14.4" customHeight="1" x14ac:dyDescent="0.3">
      <c r="A631" s="756" t="s">
        <v>564</v>
      </c>
      <c r="B631" s="757" t="s">
        <v>565</v>
      </c>
      <c r="C631" s="758" t="s">
        <v>588</v>
      </c>
      <c r="D631" s="759" t="s">
        <v>589</v>
      </c>
      <c r="E631" s="758" t="s">
        <v>4089</v>
      </c>
      <c r="F631" s="759" t="s">
        <v>4090</v>
      </c>
      <c r="G631" s="758" t="s">
        <v>4095</v>
      </c>
      <c r="H631" s="758" t="s">
        <v>4096</v>
      </c>
      <c r="I631" s="761">
        <v>52.900001525878906</v>
      </c>
      <c r="J631" s="761">
        <v>96</v>
      </c>
      <c r="K631" s="762">
        <v>5078.39990234375</v>
      </c>
    </row>
    <row r="632" spans="1:11" ht="14.4" customHeight="1" x14ac:dyDescent="0.3">
      <c r="A632" s="756" t="s">
        <v>564</v>
      </c>
      <c r="B632" s="757" t="s">
        <v>565</v>
      </c>
      <c r="C632" s="758" t="s">
        <v>588</v>
      </c>
      <c r="D632" s="759" t="s">
        <v>589</v>
      </c>
      <c r="E632" s="758" t="s">
        <v>4089</v>
      </c>
      <c r="F632" s="759" t="s">
        <v>4090</v>
      </c>
      <c r="G632" s="758" t="s">
        <v>4097</v>
      </c>
      <c r="H632" s="758" t="s">
        <v>4098</v>
      </c>
      <c r="I632" s="761">
        <v>35.310001373291016</v>
      </c>
      <c r="J632" s="761">
        <v>36</v>
      </c>
      <c r="K632" s="762">
        <v>1270.97998046875</v>
      </c>
    </row>
    <row r="633" spans="1:11" ht="14.4" customHeight="1" x14ac:dyDescent="0.3">
      <c r="A633" s="756" t="s">
        <v>564</v>
      </c>
      <c r="B633" s="757" t="s">
        <v>565</v>
      </c>
      <c r="C633" s="758" t="s">
        <v>588</v>
      </c>
      <c r="D633" s="759" t="s">
        <v>589</v>
      </c>
      <c r="E633" s="758" t="s">
        <v>4089</v>
      </c>
      <c r="F633" s="759" t="s">
        <v>4090</v>
      </c>
      <c r="G633" s="758" t="s">
        <v>4099</v>
      </c>
      <c r="H633" s="758" t="s">
        <v>4100</v>
      </c>
      <c r="I633" s="761">
        <v>67.849998474121094</v>
      </c>
      <c r="J633" s="761">
        <v>432</v>
      </c>
      <c r="K633" s="762">
        <v>29311.2001953125</v>
      </c>
    </row>
    <row r="634" spans="1:11" ht="14.4" customHeight="1" x14ac:dyDescent="0.3">
      <c r="A634" s="756" t="s">
        <v>564</v>
      </c>
      <c r="B634" s="757" t="s">
        <v>565</v>
      </c>
      <c r="C634" s="758" t="s">
        <v>588</v>
      </c>
      <c r="D634" s="759" t="s">
        <v>589</v>
      </c>
      <c r="E634" s="758" t="s">
        <v>4089</v>
      </c>
      <c r="F634" s="759" t="s">
        <v>4090</v>
      </c>
      <c r="G634" s="758" t="s">
        <v>4101</v>
      </c>
      <c r="H634" s="758" t="s">
        <v>4102</v>
      </c>
      <c r="I634" s="761">
        <v>67.849998474121094</v>
      </c>
      <c r="J634" s="761">
        <v>72</v>
      </c>
      <c r="K634" s="762">
        <v>4885.2001953125</v>
      </c>
    </row>
    <row r="635" spans="1:11" ht="14.4" customHeight="1" x14ac:dyDescent="0.3">
      <c r="A635" s="756" t="s">
        <v>564</v>
      </c>
      <c r="B635" s="757" t="s">
        <v>565</v>
      </c>
      <c r="C635" s="758" t="s">
        <v>588</v>
      </c>
      <c r="D635" s="759" t="s">
        <v>589</v>
      </c>
      <c r="E635" s="758" t="s">
        <v>4089</v>
      </c>
      <c r="F635" s="759" t="s">
        <v>4090</v>
      </c>
      <c r="G635" s="758" t="s">
        <v>4103</v>
      </c>
      <c r="H635" s="758" t="s">
        <v>4104</v>
      </c>
      <c r="I635" s="761">
        <v>65.550003051757813</v>
      </c>
      <c r="J635" s="761">
        <v>108</v>
      </c>
      <c r="K635" s="762">
        <v>7079.400146484375</v>
      </c>
    </row>
    <row r="636" spans="1:11" ht="14.4" customHeight="1" x14ac:dyDescent="0.3">
      <c r="A636" s="756" t="s">
        <v>564</v>
      </c>
      <c r="B636" s="757" t="s">
        <v>565</v>
      </c>
      <c r="C636" s="758" t="s">
        <v>588</v>
      </c>
      <c r="D636" s="759" t="s">
        <v>589</v>
      </c>
      <c r="E636" s="758" t="s">
        <v>4089</v>
      </c>
      <c r="F636" s="759" t="s">
        <v>4090</v>
      </c>
      <c r="G636" s="758" t="s">
        <v>4105</v>
      </c>
      <c r="H636" s="758" t="s">
        <v>4106</v>
      </c>
      <c r="I636" s="761">
        <v>69</v>
      </c>
      <c r="J636" s="761">
        <v>180</v>
      </c>
      <c r="K636" s="762">
        <v>12420</v>
      </c>
    </row>
    <row r="637" spans="1:11" ht="14.4" customHeight="1" x14ac:dyDescent="0.3">
      <c r="A637" s="756" t="s">
        <v>564</v>
      </c>
      <c r="B637" s="757" t="s">
        <v>565</v>
      </c>
      <c r="C637" s="758" t="s">
        <v>588</v>
      </c>
      <c r="D637" s="759" t="s">
        <v>589</v>
      </c>
      <c r="E637" s="758" t="s">
        <v>4089</v>
      </c>
      <c r="F637" s="759" t="s">
        <v>4090</v>
      </c>
      <c r="G637" s="758" t="s">
        <v>4107</v>
      </c>
      <c r="H637" s="758" t="s">
        <v>4108</v>
      </c>
      <c r="I637" s="761">
        <v>513.91998291015625</v>
      </c>
      <c r="J637" s="761">
        <v>6</v>
      </c>
      <c r="K637" s="762">
        <v>3083.5</v>
      </c>
    </row>
    <row r="638" spans="1:11" ht="14.4" customHeight="1" x14ac:dyDescent="0.3">
      <c r="A638" s="756" t="s">
        <v>564</v>
      </c>
      <c r="B638" s="757" t="s">
        <v>565</v>
      </c>
      <c r="C638" s="758" t="s">
        <v>588</v>
      </c>
      <c r="D638" s="759" t="s">
        <v>589</v>
      </c>
      <c r="E638" s="758" t="s">
        <v>4089</v>
      </c>
      <c r="F638" s="759" t="s">
        <v>4090</v>
      </c>
      <c r="G638" s="758" t="s">
        <v>4109</v>
      </c>
      <c r="H638" s="758" t="s">
        <v>4110</v>
      </c>
      <c r="I638" s="761">
        <v>376.48001098632812</v>
      </c>
      <c r="J638" s="761">
        <v>192</v>
      </c>
      <c r="K638" s="762">
        <v>72284.37890625</v>
      </c>
    </row>
    <row r="639" spans="1:11" ht="14.4" customHeight="1" x14ac:dyDescent="0.3">
      <c r="A639" s="756" t="s">
        <v>564</v>
      </c>
      <c r="B639" s="757" t="s">
        <v>565</v>
      </c>
      <c r="C639" s="758" t="s">
        <v>588</v>
      </c>
      <c r="D639" s="759" t="s">
        <v>589</v>
      </c>
      <c r="E639" s="758" t="s">
        <v>4089</v>
      </c>
      <c r="F639" s="759" t="s">
        <v>4090</v>
      </c>
      <c r="G639" s="758" t="s">
        <v>4111</v>
      </c>
      <c r="H639" s="758" t="s">
        <v>4112</v>
      </c>
      <c r="I639" s="761">
        <v>330.47000122070312</v>
      </c>
      <c r="J639" s="761">
        <v>120</v>
      </c>
      <c r="K639" s="762">
        <v>39656.0400390625</v>
      </c>
    </row>
    <row r="640" spans="1:11" ht="14.4" customHeight="1" x14ac:dyDescent="0.3">
      <c r="A640" s="756" t="s">
        <v>564</v>
      </c>
      <c r="B640" s="757" t="s">
        <v>565</v>
      </c>
      <c r="C640" s="758" t="s">
        <v>588</v>
      </c>
      <c r="D640" s="759" t="s">
        <v>589</v>
      </c>
      <c r="E640" s="758" t="s">
        <v>4089</v>
      </c>
      <c r="F640" s="759" t="s">
        <v>4090</v>
      </c>
      <c r="G640" s="758" t="s">
        <v>4113</v>
      </c>
      <c r="H640" s="758" t="s">
        <v>4114</v>
      </c>
      <c r="I640" s="761">
        <v>39.740001678466797</v>
      </c>
      <c r="J640" s="761">
        <v>252</v>
      </c>
      <c r="K640" s="762">
        <v>10014.19970703125</v>
      </c>
    </row>
    <row r="641" spans="1:11" ht="14.4" customHeight="1" x14ac:dyDescent="0.3">
      <c r="A641" s="756" t="s">
        <v>564</v>
      </c>
      <c r="B641" s="757" t="s">
        <v>565</v>
      </c>
      <c r="C641" s="758" t="s">
        <v>588</v>
      </c>
      <c r="D641" s="759" t="s">
        <v>589</v>
      </c>
      <c r="E641" s="758" t="s">
        <v>4089</v>
      </c>
      <c r="F641" s="759" t="s">
        <v>4090</v>
      </c>
      <c r="G641" s="758" t="s">
        <v>4115</v>
      </c>
      <c r="H641" s="758" t="s">
        <v>4116</v>
      </c>
      <c r="I641" s="761">
        <v>28.860000610351562</v>
      </c>
      <c r="J641" s="761">
        <v>252</v>
      </c>
      <c r="K641" s="762">
        <v>7273.18017578125</v>
      </c>
    </row>
    <row r="642" spans="1:11" ht="14.4" customHeight="1" x14ac:dyDescent="0.3">
      <c r="A642" s="756" t="s">
        <v>564</v>
      </c>
      <c r="B642" s="757" t="s">
        <v>565</v>
      </c>
      <c r="C642" s="758" t="s">
        <v>588</v>
      </c>
      <c r="D642" s="759" t="s">
        <v>589</v>
      </c>
      <c r="E642" s="758" t="s">
        <v>4089</v>
      </c>
      <c r="F642" s="759" t="s">
        <v>4090</v>
      </c>
      <c r="G642" s="758" t="s">
        <v>4117</v>
      </c>
      <c r="H642" s="758" t="s">
        <v>4118</v>
      </c>
      <c r="I642" s="761">
        <v>57.049999237060547</v>
      </c>
      <c r="J642" s="761">
        <v>72</v>
      </c>
      <c r="K642" s="762">
        <v>4107.33984375</v>
      </c>
    </row>
    <row r="643" spans="1:11" ht="14.4" customHeight="1" x14ac:dyDescent="0.3">
      <c r="A643" s="756" t="s">
        <v>564</v>
      </c>
      <c r="B643" s="757" t="s">
        <v>565</v>
      </c>
      <c r="C643" s="758" t="s">
        <v>588</v>
      </c>
      <c r="D643" s="759" t="s">
        <v>589</v>
      </c>
      <c r="E643" s="758" t="s">
        <v>4089</v>
      </c>
      <c r="F643" s="759" t="s">
        <v>4090</v>
      </c>
      <c r="G643" s="758" t="s">
        <v>4119</v>
      </c>
      <c r="H643" s="758" t="s">
        <v>4120</v>
      </c>
      <c r="I643" s="761">
        <v>78.680000305175781</v>
      </c>
      <c r="J643" s="761">
        <v>108</v>
      </c>
      <c r="K643" s="762">
        <v>8497.010009765625</v>
      </c>
    </row>
    <row r="644" spans="1:11" ht="14.4" customHeight="1" x14ac:dyDescent="0.3">
      <c r="A644" s="756" t="s">
        <v>564</v>
      </c>
      <c r="B644" s="757" t="s">
        <v>565</v>
      </c>
      <c r="C644" s="758" t="s">
        <v>588</v>
      </c>
      <c r="D644" s="759" t="s">
        <v>589</v>
      </c>
      <c r="E644" s="758" t="s">
        <v>4089</v>
      </c>
      <c r="F644" s="759" t="s">
        <v>4090</v>
      </c>
      <c r="G644" s="758" t="s">
        <v>4121</v>
      </c>
      <c r="H644" s="758" t="s">
        <v>4122</v>
      </c>
      <c r="I644" s="761">
        <v>42.509998321533203</v>
      </c>
      <c r="J644" s="761">
        <v>72</v>
      </c>
      <c r="K644" s="762">
        <v>3060.6201171875</v>
      </c>
    </row>
    <row r="645" spans="1:11" ht="14.4" customHeight="1" x14ac:dyDescent="0.3">
      <c r="A645" s="756" t="s">
        <v>564</v>
      </c>
      <c r="B645" s="757" t="s">
        <v>565</v>
      </c>
      <c r="C645" s="758" t="s">
        <v>588</v>
      </c>
      <c r="D645" s="759" t="s">
        <v>589</v>
      </c>
      <c r="E645" s="758" t="s">
        <v>4089</v>
      </c>
      <c r="F645" s="759" t="s">
        <v>4090</v>
      </c>
      <c r="G645" s="758" t="s">
        <v>4123</v>
      </c>
      <c r="H645" s="758" t="s">
        <v>4124</v>
      </c>
      <c r="I645" s="761">
        <v>56.029998779296875</v>
      </c>
      <c r="J645" s="761">
        <v>432</v>
      </c>
      <c r="K645" s="762">
        <v>24206.589599609375</v>
      </c>
    </row>
    <row r="646" spans="1:11" ht="14.4" customHeight="1" x14ac:dyDescent="0.3">
      <c r="A646" s="756" t="s">
        <v>564</v>
      </c>
      <c r="B646" s="757" t="s">
        <v>565</v>
      </c>
      <c r="C646" s="758" t="s">
        <v>588</v>
      </c>
      <c r="D646" s="759" t="s">
        <v>589</v>
      </c>
      <c r="E646" s="758" t="s">
        <v>4089</v>
      </c>
      <c r="F646" s="759" t="s">
        <v>4090</v>
      </c>
      <c r="G646" s="758" t="s">
        <v>4125</v>
      </c>
      <c r="H646" s="758" t="s">
        <v>4126</v>
      </c>
      <c r="I646" s="761">
        <v>78.480003356933594</v>
      </c>
      <c r="J646" s="761">
        <v>36</v>
      </c>
      <c r="K646" s="762">
        <v>2825.320068359375</v>
      </c>
    </row>
    <row r="647" spans="1:11" ht="14.4" customHeight="1" x14ac:dyDescent="0.3">
      <c r="A647" s="756" t="s">
        <v>564</v>
      </c>
      <c r="B647" s="757" t="s">
        <v>565</v>
      </c>
      <c r="C647" s="758" t="s">
        <v>588</v>
      </c>
      <c r="D647" s="759" t="s">
        <v>589</v>
      </c>
      <c r="E647" s="758" t="s">
        <v>4089</v>
      </c>
      <c r="F647" s="759" t="s">
        <v>4090</v>
      </c>
      <c r="G647" s="758" t="s">
        <v>4127</v>
      </c>
      <c r="H647" s="758" t="s">
        <v>4128</v>
      </c>
      <c r="I647" s="761">
        <v>153.47000122070312</v>
      </c>
      <c r="J647" s="761">
        <v>384</v>
      </c>
      <c r="K647" s="762">
        <v>58931.51904296875</v>
      </c>
    </row>
    <row r="648" spans="1:11" ht="14.4" customHeight="1" x14ac:dyDescent="0.3">
      <c r="A648" s="756" t="s">
        <v>564</v>
      </c>
      <c r="B648" s="757" t="s">
        <v>565</v>
      </c>
      <c r="C648" s="758" t="s">
        <v>588</v>
      </c>
      <c r="D648" s="759" t="s">
        <v>589</v>
      </c>
      <c r="E648" s="758" t="s">
        <v>4089</v>
      </c>
      <c r="F648" s="759" t="s">
        <v>4090</v>
      </c>
      <c r="G648" s="758" t="s">
        <v>4129</v>
      </c>
      <c r="H648" s="758" t="s">
        <v>4130</v>
      </c>
      <c r="I648" s="761">
        <v>125.12000274658203</v>
      </c>
      <c r="J648" s="761">
        <v>24</v>
      </c>
      <c r="K648" s="762">
        <v>3002.8798828125</v>
      </c>
    </row>
    <row r="649" spans="1:11" ht="14.4" customHeight="1" x14ac:dyDescent="0.3">
      <c r="A649" s="756" t="s">
        <v>564</v>
      </c>
      <c r="B649" s="757" t="s">
        <v>565</v>
      </c>
      <c r="C649" s="758" t="s">
        <v>588</v>
      </c>
      <c r="D649" s="759" t="s">
        <v>589</v>
      </c>
      <c r="E649" s="758" t="s">
        <v>4089</v>
      </c>
      <c r="F649" s="759" t="s">
        <v>4090</v>
      </c>
      <c r="G649" s="758" t="s">
        <v>4131</v>
      </c>
      <c r="H649" s="758" t="s">
        <v>4132</v>
      </c>
      <c r="I649" s="761">
        <v>131.96000671386719</v>
      </c>
      <c r="J649" s="761">
        <v>228</v>
      </c>
      <c r="K649" s="762">
        <v>30087.44970703125</v>
      </c>
    </row>
    <row r="650" spans="1:11" ht="14.4" customHeight="1" x14ac:dyDescent="0.3">
      <c r="A650" s="756" t="s">
        <v>564</v>
      </c>
      <c r="B650" s="757" t="s">
        <v>565</v>
      </c>
      <c r="C650" s="758" t="s">
        <v>588</v>
      </c>
      <c r="D650" s="759" t="s">
        <v>589</v>
      </c>
      <c r="E650" s="758" t="s">
        <v>4089</v>
      </c>
      <c r="F650" s="759" t="s">
        <v>4090</v>
      </c>
      <c r="G650" s="758" t="s">
        <v>4133</v>
      </c>
      <c r="H650" s="758" t="s">
        <v>4134</v>
      </c>
      <c r="I650" s="761">
        <v>167.14999389648437</v>
      </c>
      <c r="J650" s="761">
        <v>48</v>
      </c>
      <c r="K650" s="762">
        <v>8023.2601928710937</v>
      </c>
    </row>
    <row r="651" spans="1:11" ht="14.4" customHeight="1" x14ac:dyDescent="0.3">
      <c r="A651" s="756" t="s">
        <v>564</v>
      </c>
      <c r="B651" s="757" t="s">
        <v>565</v>
      </c>
      <c r="C651" s="758" t="s">
        <v>588</v>
      </c>
      <c r="D651" s="759" t="s">
        <v>589</v>
      </c>
      <c r="E651" s="758" t="s">
        <v>4089</v>
      </c>
      <c r="F651" s="759" t="s">
        <v>4090</v>
      </c>
      <c r="G651" s="758" t="s">
        <v>4135</v>
      </c>
      <c r="H651" s="758" t="s">
        <v>4136</v>
      </c>
      <c r="I651" s="761">
        <v>167.14999389648437</v>
      </c>
      <c r="J651" s="761">
        <v>24</v>
      </c>
      <c r="K651" s="762">
        <v>4011.659912109375</v>
      </c>
    </row>
    <row r="652" spans="1:11" ht="14.4" customHeight="1" x14ac:dyDescent="0.3">
      <c r="A652" s="756" t="s">
        <v>564</v>
      </c>
      <c r="B652" s="757" t="s">
        <v>565</v>
      </c>
      <c r="C652" s="758" t="s">
        <v>588</v>
      </c>
      <c r="D652" s="759" t="s">
        <v>589</v>
      </c>
      <c r="E652" s="758" t="s">
        <v>4089</v>
      </c>
      <c r="F652" s="759" t="s">
        <v>4090</v>
      </c>
      <c r="G652" s="758" t="s">
        <v>4137</v>
      </c>
      <c r="H652" s="758" t="s">
        <v>4138</v>
      </c>
      <c r="I652" s="761">
        <v>157.3800048828125</v>
      </c>
      <c r="J652" s="761">
        <v>12</v>
      </c>
      <c r="K652" s="762">
        <v>1888.530029296875</v>
      </c>
    </row>
    <row r="653" spans="1:11" ht="14.4" customHeight="1" x14ac:dyDescent="0.3">
      <c r="A653" s="756" t="s">
        <v>564</v>
      </c>
      <c r="B653" s="757" t="s">
        <v>565</v>
      </c>
      <c r="C653" s="758" t="s">
        <v>588</v>
      </c>
      <c r="D653" s="759" t="s">
        <v>589</v>
      </c>
      <c r="E653" s="758" t="s">
        <v>4089</v>
      </c>
      <c r="F653" s="759" t="s">
        <v>4090</v>
      </c>
      <c r="G653" s="758" t="s">
        <v>4139</v>
      </c>
      <c r="H653" s="758" t="s">
        <v>4140</v>
      </c>
      <c r="I653" s="761">
        <v>164.22000122070312</v>
      </c>
      <c r="J653" s="761">
        <v>204</v>
      </c>
      <c r="K653" s="762">
        <v>33500.8798828125</v>
      </c>
    </row>
    <row r="654" spans="1:11" ht="14.4" customHeight="1" x14ac:dyDescent="0.3">
      <c r="A654" s="756" t="s">
        <v>564</v>
      </c>
      <c r="B654" s="757" t="s">
        <v>565</v>
      </c>
      <c r="C654" s="758" t="s">
        <v>588</v>
      </c>
      <c r="D654" s="759" t="s">
        <v>589</v>
      </c>
      <c r="E654" s="758" t="s">
        <v>4089</v>
      </c>
      <c r="F654" s="759" t="s">
        <v>4090</v>
      </c>
      <c r="G654" s="758" t="s">
        <v>4141</v>
      </c>
      <c r="H654" s="758" t="s">
        <v>4142</v>
      </c>
      <c r="I654" s="761">
        <v>157.3800048828125</v>
      </c>
      <c r="J654" s="761">
        <v>48</v>
      </c>
      <c r="K654" s="762">
        <v>7554.1201171875</v>
      </c>
    </row>
    <row r="655" spans="1:11" ht="14.4" customHeight="1" x14ac:dyDescent="0.3">
      <c r="A655" s="756" t="s">
        <v>564</v>
      </c>
      <c r="B655" s="757" t="s">
        <v>565</v>
      </c>
      <c r="C655" s="758" t="s">
        <v>588</v>
      </c>
      <c r="D655" s="759" t="s">
        <v>589</v>
      </c>
      <c r="E655" s="758" t="s">
        <v>4089</v>
      </c>
      <c r="F655" s="759" t="s">
        <v>4090</v>
      </c>
      <c r="G655" s="758" t="s">
        <v>4143</v>
      </c>
      <c r="H655" s="758" t="s">
        <v>4144</v>
      </c>
      <c r="I655" s="761">
        <v>134.89999389648438</v>
      </c>
      <c r="J655" s="761">
        <v>168</v>
      </c>
      <c r="K655" s="762">
        <v>22662.3603515625</v>
      </c>
    </row>
    <row r="656" spans="1:11" ht="14.4" customHeight="1" x14ac:dyDescent="0.3">
      <c r="A656" s="756" t="s">
        <v>564</v>
      </c>
      <c r="B656" s="757" t="s">
        <v>565</v>
      </c>
      <c r="C656" s="758" t="s">
        <v>588</v>
      </c>
      <c r="D656" s="759" t="s">
        <v>589</v>
      </c>
      <c r="E656" s="758" t="s">
        <v>4089</v>
      </c>
      <c r="F656" s="759" t="s">
        <v>4090</v>
      </c>
      <c r="G656" s="758" t="s">
        <v>4145</v>
      </c>
      <c r="H656" s="758" t="s">
        <v>4146</v>
      </c>
      <c r="I656" s="761">
        <v>210.16000366210937</v>
      </c>
      <c r="J656" s="761">
        <v>12</v>
      </c>
      <c r="K656" s="762">
        <v>2521.949951171875</v>
      </c>
    </row>
    <row r="657" spans="1:11" ht="14.4" customHeight="1" x14ac:dyDescent="0.3">
      <c r="A657" s="756" t="s">
        <v>564</v>
      </c>
      <c r="B657" s="757" t="s">
        <v>565</v>
      </c>
      <c r="C657" s="758" t="s">
        <v>588</v>
      </c>
      <c r="D657" s="759" t="s">
        <v>589</v>
      </c>
      <c r="E657" s="758" t="s">
        <v>4089</v>
      </c>
      <c r="F657" s="759" t="s">
        <v>4090</v>
      </c>
      <c r="G657" s="758" t="s">
        <v>4147</v>
      </c>
      <c r="H657" s="758" t="s">
        <v>4148</v>
      </c>
      <c r="I657" s="761">
        <v>210.16000366210937</v>
      </c>
      <c r="J657" s="761">
        <v>48</v>
      </c>
      <c r="K657" s="762">
        <v>10087.7998046875</v>
      </c>
    </row>
    <row r="658" spans="1:11" ht="14.4" customHeight="1" x14ac:dyDescent="0.3">
      <c r="A658" s="756" t="s">
        <v>564</v>
      </c>
      <c r="B658" s="757" t="s">
        <v>565</v>
      </c>
      <c r="C658" s="758" t="s">
        <v>588</v>
      </c>
      <c r="D658" s="759" t="s">
        <v>589</v>
      </c>
      <c r="E658" s="758" t="s">
        <v>4089</v>
      </c>
      <c r="F658" s="759" t="s">
        <v>4090</v>
      </c>
      <c r="G658" s="758" t="s">
        <v>4149</v>
      </c>
      <c r="H658" s="758" t="s">
        <v>4150</v>
      </c>
      <c r="I658" s="761">
        <v>258.05999755859375</v>
      </c>
      <c r="J658" s="761">
        <v>48</v>
      </c>
      <c r="K658" s="762">
        <v>12386.8798828125</v>
      </c>
    </row>
    <row r="659" spans="1:11" ht="14.4" customHeight="1" x14ac:dyDescent="0.3">
      <c r="A659" s="756" t="s">
        <v>564</v>
      </c>
      <c r="B659" s="757" t="s">
        <v>565</v>
      </c>
      <c r="C659" s="758" t="s">
        <v>588</v>
      </c>
      <c r="D659" s="759" t="s">
        <v>589</v>
      </c>
      <c r="E659" s="758" t="s">
        <v>4089</v>
      </c>
      <c r="F659" s="759" t="s">
        <v>4090</v>
      </c>
      <c r="G659" s="758" t="s">
        <v>4151</v>
      </c>
      <c r="H659" s="758" t="s">
        <v>4152</v>
      </c>
      <c r="I659" s="761">
        <v>133.91999816894531</v>
      </c>
      <c r="J659" s="761">
        <v>144</v>
      </c>
      <c r="K659" s="762">
        <v>19284.119140625</v>
      </c>
    </row>
    <row r="660" spans="1:11" ht="14.4" customHeight="1" x14ac:dyDescent="0.3">
      <c r="A660" s="756" t="s">
        <v>564</v>
      </c>
      <c r="B660" s="757" t="s">
        <v>565</v>
      </c>
      <c r="C660" s="758" t="s">
        <v>588</v>
      </c>
      <c r="D660" s="759" t="s">
        <v>589</v>
      </c>
      <c r="E660" s="758" t="s">
        <v>4089</v>
      </c>
      <c r="F660" s="759" t="s">
        <v>4090</v>
      </c>
      <c r="G660" s="758" t="s">
        <v>4153</v>
      </c>
      <c r="H660" s="758" t="s">
        <v>4154</v>
      </c>
      <c r="I660" s="761">
        <v>297.16000366210937</v>
      </c>
      <c r="J660" s="761">
        <v>468</v>
      </c>
      <c r="K660" s="762">
        <v>139070.876953125</v>
      </c>
    </row>
    <row r="661" spans="1:11" ht="14.4" customHeight="1" x14ac:dyDescent="0.3">
      <c r="A661" s="756" t="s">
        <v>564</v>
      </c>
      <c r="B661" s="757" t="s">
        <v>565</v>
      </c>
      <c r="C661" s="758" t="s">
        <v>588</v>
      </c>
      <c r="D661" s="759" t="s">
        <v>589</v>
      </c>
      <c r="E661" s="758" t="s">
        <v>4089</v>
      </c>
      <c r="F661" s="759" t="s">
        <v>4090</v>
      </c>
      <c r="G661" s="758" t="s">
        <v>4155</v>
      </c>
      <c r="H661" s="758" t="s">
        <v>4156</v>
      </c>
      <c r="I661" s="761">
        <v>639.28997802734375</v>
      </c>
      <c r="J661" s="761">
        <v>12</v>
      </c>
      <c r="K661" s="762">
        <v>7671.419921875</v>
      </c>
    </row>
    <row r="662" spans="1:11" ht="14.4" customHeight="1" x14ac:dyDescent="0.3">
      <c r="A662" s="756" t="s">
        <v>564</v>
      </c>
      <c r="B662" s="757" t="s">
        <v>565</v>
      </c>
      <c r="C662" s="758" t="s">
        <v>588</v>
      </c>
      <c r="D662" s="759" t="s">
        <v>589</v>
      </c>
      <c r="E662" s="758" t="s">
        <v>4089</v>
      </c>
      <c r="F662" s="759" t="s">
        <v>4090</v>
      </c>
      <c r="G662" s="758" t="s">
        <v>4157</v>
      </c>
      <c r="H662" s="758" t="s">
        <v>4158</v>
      </c>
      <c r="I662" s="761">
        <v>171.22999572753906</v>
      </c>
      <c r="J662" s="761">
        <v>36</v>
      </c>
      <c r="K662" s="762">
        <v>6164.1298828125</v>
      </c>
    </row>
    <row r="663" spans="1:11" ht="14.4" customHeight="1" x14ac:dyDescent="0.3">
      <c r="A663" s="756" t="s">
        <v>564</v>
      </c>
      <c r="B663" s="757" t="s">
        <v>565</v>
      </c>
      <c r="C663" s="758" t="s">
        <v>588</v>
      </c>
      <c r="D663" s="759" t="s">
        <v>589</v>
      </c>
      <c r="E663" s="758" t="s">
        <v>4089</v>
      </c>
      <c r="F663" s="759" t="s">
        <v>4090</v>
      </c>
      <c r="G663" s="758" t="s">
        <v>4159</v>
      </c>
      <c r="H663" s="758" t="s">
        <v>4160</v>
      </c>
      <c r="I663" s="761">
        <v>191.50999450683594</v>
      </c>
      <c r="J663" s="761">
        <v>360</v>
      </c>
      <c r="K663" s="762">
        <v>68942.5</v>
      </c>
    </row>
    <row r="664" spans="1:11" ht="14.4" customHeight="1" x14ac:dyDescent="0.3">
      <c r="A664" s="756" t="s">
        <v>564</v>
      </c>
      <c r="B664" s="757" t="s">
        <v>565</v>
      </c>
      <c r="C664" s="758" t="s">
        <v>588</v>
      </c>
      <c r="D664" s="759" t="s">
        <v>589</v>
      </c>
      <c r="E664" s="758" t="s">
        <v>4089</v>
      </c>
      <c r="F664" s="759" t="s">
        <v>4090</v>
      </c>
      <c r="G664" s="758" t="s">
        <v>4161</v>
      </c>
      <c r="H664" s="758" t="s">
        <v>4162</v>
      </c>
      <c r="I664" s="761">
        <v>33.349998474121094</v>
      </c>
      <c r="J664" s="761">
        <v>888</v>
      </c>
      <c r="K664" s="762">
        <v>29614.800415039063</v>
      </c>
    </row>
    <row r="665" spans="1:11" ht="14.4" customHeight="1" x14ac:dyDescent="0.3">
      <c r="A665" s="756" t="s">
        <v>564</v>
      </c>
      <c r="B665" s="757" t="s">
        <v>565</v>
      </c>
      <c r="C665" s="758" t="s">
        <v>588</v>
      </c>
      <c r="D665" s="759" t="s">
        <v>589</v>
      </c>
      <c r="E665" s="758" t="s">
        <v>3339</v>
      </c>
      <c r="F665" s="759" t="s">
        <v>3340</v>
      </c>
      <c r="G665" s="758" t="s">
        <v>4163</v>
      </c>
      <c r="H665" s="758" t="s">
        <v>4164</v>
      </c>
      <c r="I665" s="761">
        <v>11.539999961853027</v>
      </c>
      <c r="J665" s="761">
        <v>100</v>
      </c>
      <c r="K665" s="762">
        <v>1154.1699829101562</v>
      </c>
    </row>
    <row r="666" spans="1:11" ht="14.4" customHeight="1" x14ac:dyDescent="0.3">
      <c r="A666" s="756" t="s">
        <v>564</v>
      </c>
      <c r="B666" s="757" t="s">
        <v>565</v>
      </c>
      <c r="C666" s="758" t="s">
        <v>588</v>
      </c>
      <c r="D666" s="759" t="s">
        <v>589</v>
      </c>
      <c r="E666" s="758" t="s">
        <v>3339</v>
      </c>
      <c r="F666" s="759" t="s">
        <v>3340</v>
      </c>
      <c r="G666" s="758" t="s">
        <v>4165</v>
      </c>
      <c r="H666" s="758" t="s">
        <v>4166</v>
      </c>
      <c r="I666" s="761">
        <v>10.989999771118164</v>
      </c>
      <c r="J666" s="761">
        <v>130</v>
      </c>
      <c r="K666" s="762">
        <v>1428.3800659179687</v>
      </c>
    </row>
    <row r="667" spans="1:11" ht="14.4" customHeight="1" x14ac:dyDescent="0.3">
      <c r="A667" s="756" t="s">
        <v>564</v>
      </c>
      <c r="B667" s="757" t="s">
        <v>565</v>
      </c>
      <c r="C667" s="758" t="s">
        <v>588</v>
      </c>
      <c r="D667" s="759" t="s">
        <v>589</v>
      </c>
      <c r="E667" s="758" t="s">
        <v>3339</v>
      </c>
      <c r="F667" s="759" t="s">
        <v>3340</v>
      </c>
      <c r="G667" s="758" t="s">
        <v>4167</v>
      </c>
      <c r="H667" s="758" t="s">
        <v>4168</v>
      </c>
      <c r="I667" s="761">
        <v>11.539999961853027</v>
      </c>
      <c r="J667" s="761">
        <v>80</v>
      </c>
      <c r="K667" s="762">
        <v>923.3699951171875</v>
      </c>
    </row>
    <row r="668" spans="1:11" ht="14.4" customHeight="1" x14ac:dyDescent="0.3">
      <c r="A668" s="756" t="s">
        <v>564</v>
      </c>
      <c r="B668" s="757" t="s">
        <v>565</v>
      </c>
      <c r="C668" s="758" t="s">
        <v>588</v>
      </c>
      <c r="D668" s="759" t="s">
        <v>589</v>
      </c>
      <c r="E668" s="758" t="s">
        <v>3339</v>
      </c>
      <c r="F668" s="759" t="s">
        <v>3340</v>
      </c>
      <c r="G668" s="758" t="s">
        <v>4169</v>
      </c>
      <c r="H668" s="758" t="s">
        <v>4170</v>
      </c>
      <c r="I668" s="761">
        <v>11.539999961853027</v>
      </c>
      <c r="J668" s="761">
        <v>100</v>
      </c>
      <c r="K668" s="762">
        <v>1154.1699829101562</v>
      </c>
    </row>
    <row r="669" spans="1:11" ht="14.4" customHeight="1" x14ac:dyDescent="0.3">
      <c r="A669" s="756" t="s">
        <v>564</v>
      </c>
      <c r="B669" s="757" t="s">
        <v>565</v>
      </c>
      <c r="C669" s="758" t="s">
        <v>588</v>
      </c>
      <c r="D669" s="759" t="s">
        <v>589</v>
      </c>
      <c r="E669" s="758" t="s">
        <v>3339</v>
      </c>
      <c r="F669" s="759" t="s">
        <v>3340</v>
      </c>
      <c r="G669" s="758" t="s">
        <v>4171</v>
      </c>
      <c r="H669" s="758" t="s">
        <v>4172</v>
      </c>
      <c r="I669" s="761">
        <v>11.539999961853027</v>
      </c>
      <c r="J669" s="761">
        <v>50</v>
      </c>
      <c r="K669" s="762">
        <v>577</v>
      </c>
    </row>
    <row r="670" spans="1:11" ht="14.4" customHeight="1" x14ac:dyDescent="0.3">
      <c r="A670" s="756" t="s">
        <v>564</v>
      </c>
      <c r="B670" s="757" t="s">
        <v>565</v>
      </c>
      <c r="C670" s="758" t="s">
        <v>588</v>
      </c>
      <c r="D670" s="759" t="s">
        <v>589</v>
      </c>
      <c r="E670" s="758" t="s">
        <v>3339</v>
      </c>
      <c r="F670" s="759" t="s">
        <v>3340</v>
      </c>
      <c r="G670" s="758" t="s">
        <v>4173</v>
      </c>
      <c r="H670" s="758" t="s">
        <v>4174</v>
      </c>
      <c r="I670" s="761">
        <v>10.989999771118164</v>
      </c>
      <c r="J670" s="761">
        <v>50</v>
      </c>
      <c r="K670" s="762">
        <v>549.34002685546875</v>
      </c>
    </row>
    <row r="671" spans="1:11" ht="14.4" customHeight="1" x14ac:dyDescent="0.3">
      <c r="A671" s="756" t="s">
        <v>564</v>
      </c>
      <c r="B671" s="757" t="s">
        <v>565</v>
      </c>
      <c r="C671" s="758" t="s">
        <v>588</v>
      </c>
      <c r="D671" s="759" t="s">
        <v>589</v>
      </c>
      <c r="E671" s="758" t="s">
        <v>3339</v>
      </c>
      <c r="F671" s="759" t="s">
        <v>3340</v>
      </c>
      <c r="G671" s="758" t="s">
        <v>4175</v>
      </c>
      <c r="H671" s="758" t="s">
        <v>4176</v>
      </c>
      <c r="I671" s="761">
        <v>11.539999961853027</v>
      </c>
      <c r="J671" s="761">
        <v>50</v>
      </c>
      <c r="K671" s="762">
        <v>577.16998291015625</v>
      </c>
    </row>
    <row r="672" spans="1:11" ht="14.4" customHeight="1" x14ac:dyDescent="0.3">
      <c r="A672" s="756" t="s">
        <v>564</v>
      </c>
      <c r="B672" s="757" t="s">
        <v>565</v>
      </c>
      <c r="C672" s="758" t="s">
        <v>588</v>
      </c>
      <c r="D672" s="759" t="s">
        <v>589</v>
      </c>
      <c r="E672" s="758" t="s">
        <v>3339</v>
      </c>
      <c r="F672" s="759" t="s">
        <v>3340</v>
      </c>
      <c r="G672" s="758" t="s">
        <v>4177</v>
      </c>
      <c r="H672" s="758" t="s">
        <v>4178</v>
      </c>
      <c r="I672" s="761">
        <v>13.880000114440918</v>
      </c>
      <c r="J672" s="761">
        <v>50</v>
      </c>
      <c r="K672" s="762">
        <v>693.94000244140625</v>
      </c>
    </row>
    <row r="673" spans="1:11" ht="14.4" customHeight="1" x14ac:dyDescent="0.3">
      <c r="A673" s="756" t="s">
        <v>564</v>
      </c>
      <c r="B673" s="757" t="s">
        <v>565</v>
      </c>
      <c r="C673" s="758" t="s">
        <v>588</v>
      </c>
      <c r="D673" s="759" t="s">
        <v>589</v>
      </c>
      <c r="E673" s="758" t="s">
        <v>3339</v>
      </c>
      <c r="F673" s="759" t="s">
        <v>3340</v>
      </c>
      <c r="G673" s="758" t="s">
        <v>4179</v>
      </c>
      <c r="H673" s="758" t="s">
        <v>4180</v>
      </c>
      <c r="I673" s="761">
        <v>13.880000114440918</v>
      </c>
      <c r="J673" s="761">
        <v>30</v>
      </c>
      <c r="K673" s="762">
        <v>416.3599853515625</v>
      </c>
    </row>
    <row r="674" spans="1:11" ht="14.4" customHeight="1" x14ac:dyDescent="0.3">
      <c r="A674" s="756" t="s">
        <v>564</v>
      </c>
      <c r="B674" s="757" t="s">
        <v>565</v>
      </c>
      <c r="C674" s="758" t="s">
        <v>588</v>
      </c>
      <c r="D674" s="759" t="s">
        <v>589</v>
      </c>
      <c r="E674" s="758" t="s">
        <v>3339</v>
      </c>
      <c r="F674" s="759" t="s">
        <v>3340</v>
      </c>
      <c r="G674" s="758" t="s">
        <v>4181</v>
      </c>
      <c r="H674" s="758" t="s">
        <v>4182</v>
      </c>
      <c r="I674" s="761">
        <v>11.539999961853027</v>
      </c>
      <c r="J674" s="761">
        <v>50</v>
      </c>
      <c r="K674" s="762">
        <v>577.16998291015625</v>
      </c>
    </row>
    <row r="675" spans="1:11" ht="14.4" customHeight="1" x14ac:dyDescent="0.3">
      <c r="A675" s="756" t="s">
        <v>564</v>
      </c>
      <c r="B675" s="757" t="s">
        <v>565</v>
      </c>
      <c r="C675" s="758" t="s">
        <v>588</v>
      </c>
      <c r="D675" s="759" t="s">
        <v>589</v>
      </c>
      <c r="E675" s="758" t="s">
        <v>3339</v>
      </c>
      <c r="F675" s="759" t="s">
        <v>3340</v>
      </c>
      <c r="G675" s="758" t="s">
        <v>4183</v>
      </c>
      <c r="H675" s="758" t="s">
        <v>4184</v>
      </c>
      <c r="I675" s="761">
        <v>11.539999961853027</v>
      </c>
      <c r="J675" s="761">
        <v>50</v>
      </c>
      <c r="K675" s="762">
        <v>577</v>
      </c>
    </row>
    <row r="676" spans="1:11" ht="14.4" customHeight="1" x14ac:dyDescent="0.3">
      <c r="A676" s="756" t="s">
        <v>564</v>
      </c>
      <c r="B676" s="757" t="s">
        <v>565</v>
      </c>
      <c r="C676" s="758" t="s">
        <v>588</v>
      </c>
      <c r="D676" s="759" t="s">
        <v>589</v>
      </c>
      <c r="E676" s="758" t="s">
        <v>3339</v>
      </c>
      <c r="F676" s="759" t="s">
        <v>3340</v>
      </c>
      <c r="G676" s="758" t="s">
        <v>3347</v>
      </c>
      <c r="H676" s="758" t="s">
        <v>3348</v>
      </c>
      <c r="I676" s="761">
        <v>0.51000000370873344</v>
      </c>
      <c r="J676" s="761">
        <v>6300</v>
      </c>
      <c r="K676" s="762">
        <v>3175</v>
      </c>
    </row>
    <row r="677" spans="1:11" ht="14.4" customHeight="1" x14ac:dyDescent="0.3">
      <c r="A677" s="756" t="s">
        <v>564</v>
      </c>
      <c r="B677" s="757" t="s">
        <v>565</v>
      </c>
      <c r="C677" s="758" t="s">
        <v>588</v>
      </c>
      <c r="D677" s="759" t="s">
        <v>589</v>
      </c>
      <c r="E677" s="758" t="s">
        <v>3339</v>
      </c>
      <c r="F677" s="759" t="s">
        <v>3340</v>
      </c>
      <c r="G677" s="758" t="s">
        <v>4185</v>
      </c>
      <c r="H677" s="758" t="s">
        <v>4186</v>
      </c>
      <c r="I677" s="761">
        <v>0.59999999403953552</v>
      </c>
      <c r="J677" s="761">
        <v>200</v>
      </c>
      <c r="K677" s="762">
        <v>120</v>
      </c>
    </row>
    <row r="678" spans="1:11" ht="14.4" customHeight="1" x14ac:dyDescent="0.3">
      <c r="A678" s="756" t="s">
        <v>564</v>
      </c>
      <c r="B678" s="757" t="s">
        <v>565</v>
      </c>
      <c r="C678" s="758" t="s">
        <v>588</v>
      </c>
      <c r="D678" s="759" t="s">
        <v>589</v>
      </c>
      <c r="E678" s="758" t="s">
        <v>3353</v>
      </c>
      <c r="F678" s="759" t="s">
        <v>3354</v>
      </c>
      <c r="G678" s="758" t="s">
        <v>3355</v>
      </c>
      <c r="H678" s="758" t="s">
        <v>3356</v>
      </c>
      <c r="I678" s="761">
        <v>0.68999999761581421</v>
      </c>
      <c r="J678" s="761">
        <v>2000</v>
      </c>
      <c r="K678" s="762">
        <v>1380</v>
      </c>
    </row>
    <row r="679" spans="1:11" ht="14.4" customHeight="1" x14ac:dyDescent="0.3">
      <c r="A679" s="756" t="s">
        <v>564</v>
      </c>
      <c r="B679" s="757" t="s">
        <v>565</v>
      </c>
      <c r="C679" s="758" t="s">
        <v>588</v>
      </c>
      <c r="D679" s="759" t="s">
        <v>589</v>
      </c>
      <c r="E679" s="758" t="s">
        <v>3353</v>
      </c>
      <c r="F679" s="759" t="s">
        <v>3354</v>
      </c>
      <c r="G679" s="758" t="s">
        <v>3357</v>
      </c>
      <c r="H679" s="758" t="s">
        <v>3358</v>
      </c>
      <c r="I679" s="761">
        <v>0.68999999761581421</v>
      </c>
      <c r="J679" s="761">
        <v>6800</v>
      </c>
      <c r="K679" s="762">
        <v>4692</v>
      </c>
    </row>
    <row r="680" spans="1:11" ht="14.4" customHeight="1" x14ac:dyDescent="0.3">
      <c r="A680" s="756" t="s">
        <v>564</v>
      </c>
      <c r="B680" s="757" t="s">
        <v>565</v>
      </c>
      <c r="C680" s="758" t="s">
        <v>588</v>
      </c>
      <c r="D680" s="759" t="s">
        <v>589</v>
      </c>
      <c r="E680" s="758" t="s">
        <v>3353</v>
      </c>
      <c r="F680" s="759" t="s">
        <v>3354</v>
      </c>
      <c r="G680" s="758" t="s">
        <v>3359</v>
      </c>
      <c r="H680" s="758" t="s">
        <v>3360</v>
      </c>
      <c r="I680" s="761">
        <v>0.68999999761581421</v>
      </c>
      <c r="J680" s="761">
        <v>2000</v>
      </c>
      <c r="K680" s="762">
        <v>1380</v>
      </c>
    </row>
    <row r="681" spans="1:11" ht="14.4" customHeight="1" x14ac:dyDescent="0.3">
      <c r="A681" s="756" t="s">
        <v>564</v>
      </c>
      <c r="B681" s="757" t="s">
        <v>565</v>
      </c>
      <c r="C681" s="758" t="s">
        <v>588</v>
      </c>
      <c r="D681" s="759" t="s">
        <v>589</v>
      </c>
      <c r="E681" s="758" t="s">
        <v>3353</v>
      </c>
      <c r="F681" s="759" t="s">
        <v>3354</v>
      </c>
      <c r="G681" s="758" t="s">
        <v>4187</v>
      </c>
      <c r="H681" s="758" t="s">
        <v>4188</v>
      </c>
      <c r="I681" s="761">
        <v>0.68999999761581421</v>
      </c>
      <c r="J681" s="761">
        <v>1440</v>
      </c>
      <c r="K681" s="762">
        <v>993.59998321533203</v>
      </c>
    </row>
    <row r="682" spans="1:11" ht="14.4" customHeight="1" x14ac:dyDescent="0.3">
      <c r="A682" s="756" t="s">
        <v>564</v>
      </c>
      <c r="B682" s="757" t="s">
        <v>565</v>
      </c>
      <c r="C682" s="758" t="s">
        <v>588</v>
      </c>
      <c r="D682" s="759" t="s">
        <v>589</v>
      </c>
      <c r="E682" s="758" t="s">
        <v>3353</v>
      </c>
      <c r="F682" s="759" t="s">
        <v>3354</v>
      </c>
      <c r="G682" s="758" t="s">
        <v>4189</v>
      </c>
      <c r="H682" s="758" t="s">
        <v>4190</v>
      </c>
      <c r="I682" s="761">
        <v>12.579999923706055</v>
      </c>
      <c r="J682" s="761">
        <v>100</v>
      </c>
      <c r="K682" s="762">
        <v>1258</v>
      </c>
    </row>
    <row r="683" spans="1:11" ht="14.4" customHeight="1" x14ac:dyDescent="0.3">
      <c r="A683" s="756" t="s">
        <v>564</v>
      </c>
      <c r="B683" s="757" t="s">
        <v>565</v>
      </c>
      <c r="C683" s="758" t="s">
        <v>588</v>
      </c>
      <c r="D683" s="759" t="s">
        <v>589</v>
      </c>
      <c r="E683" s="758" t="s">
        <v>3353</v>
      </c>
      <c r="F683" s="759" t="s">
        <v>3354</v>
      </c>
      <c r="G683" s="758" t="s">
        <v>4191</v>
      </c>
      <c r="H683" s="758" t="s">
        <v>4192</v>
      </c>
      <c r="I683" s="761">
        <v>12.210000038146973</v>
      </c>
      <c r="J683" s="761">
        <v>250</v>
      </c>
      <c r="K683" s="762">
        <v>2999</v>
      </c>
    </row>
    <row r="684" spans="1:11" ht="14.4" customHeight="1" x14ac:dyDescent="0.3">
      <c r="A684" s="756" t="s">
        <v>564</v>
      </c>
      <c r="B684" s="757" t="s">
        <v>565</v>
      </c>
      <c r="C684" s="758" t="s">
        <v>588</v>
      </c>
      <c r="D684" s="759" t="s">
        <v>589</v>
      </c>
      <c r="E684" s="758" t="s">
        <v>3353</v>
      </c>
      <c r="F684" s="759" t="s">
        <v>3354</v>
      </c>
      <c r="G684" s="758" t="s">
        <v>4193</v>
      </c>
      <c r="H684" s="758" t="s">
        <v>4194</v>
      </c>
      <c r="I684" s="761">
        <v>12.582499980926514</v>
      </c>
      <c r="J684" s="761">
        <v>200</v>
      </c>
      <c r="K684" s="762">
        <v>2516.5</v>
      </c>
    </row>
    <row r="685" spans="1:11" ht="14.4" customHeight="1" x14ac:dyDescent="0.3">
      <c r="A685" s="756" t="s">
        <v>564</v>
      </c>
      <c r="B685" s="757" t="s">
        <v>565</v>
      </c>
      <c r="C685" s="758" t="s">
        <v>588</v>
      </c>
      <c r="D685" s="759" t="s">
        <v>589</v>
      </c>
      <c r="E685" s="758" t="s">
        <v>3353</v>
      </c>
      <c r="F685" s="759" t="s">
        <v>3354</v>
      </c>
      <c r="G685" s="758" t="s">
        <v>4195</v>
      </c>
      <c r="H685" s="758" t="s">
        <v>4196</v>
      </c>
      <c r="I685" s="761">
        <v>11.694999933242798</v>
      </c>
      <c r="J685" s="761">
        <v>250</v>
      </c>
      <c r="K685" s="762">
        <v>2968</v>
      </c>
    </row>
    <row r="686" spans="1:11" ht="14.4" customHeight="1" x14ac:dyDescent="0.3">
      <c r="A686" s="756" t="s">
        <v>564</v>
      </c>
      <c r="B686" s="757" t="s">
        <v>565</v>
      </c>
      <c r="C686" s="758" t="s">
        <v>588</v>
      </c>
      <c r="D686" s="759" t="s">
        <v>589</v>
      </c>
      <c r="E686" s="758" t="s">
        <v>3353</v>
      </c>
      <c r="F686" s="759" t="s">
        <v>3354</v>
      </c>
      <c r="G686" s="758" t="s">
        <v>4197</v>
      </c>
      <c r="H686" s="758" t="s">
        <v>4198</v>
      </c>
      <c r="I686" s="761">
        <v>12.375</v>
      </c>
      <c r="J686" s="761">
        <v>200</v>
      </c>
      <c r="K686" s="762">
        <v>2475</v>
      </c>
    </row>
    <row r="687" spans="1:11" ht="14.4" customHeight="1" x14ac:dyDescent="0.3">
      <c r="A687" s="756" t="s">
        <v>564</v>
      </c>
      <c r="B687" s="757" t="s">
        <v>565</v>
      </c>
      <c r="C687" s="758" t="s">
        <v>588</v>
      </c>
      <c r="D687" s="759" t="s">
        <v>589</v>
      </c>
      <c r="E687" s="758" t="s">
        <v>3353</v>
      </c>
      <c r="F687" s="759" t="s">
        <v>3354</v>
      </c>
      <c r="G687" s="758" t="s">
        <v>4199</v>
      </c>
      <c r="H687" s="758" t="s">
        <v>4200</v>
      </c>
      <c r="I687" s="761">
        <v>16.209999084472656</v>
      </c>
      <c r="J687" s="761">
        <v>50</v>
      </c>
      <c r="K687" s="762">
        <v>810.70001220703125</v>
      </c>
    </row>
    <row r="688" spans="1:11" ht="14.4" customHeight="1" x14ac:dyDescent="0.3">
      <c r="A688" s="756" t="s">
        <v>564</v>
      </c>
      <c r="B688" s="757" t="s">
        <v>565</v>
      </c>
      <c r="C688" s="758" t="s">
        <v>588</v>
      </c>
      <c r="D688" s="759" t="s">
        <v>589</v>
      </c>
      <c r="E688" s="758" t="s">
        <v>3353</v>
      </c>
      <c r="F688" s="759" t="s">
        <v>3354</v>
      </c>
      <c r="G688" s="758" t="s">
        <v>4201</v>
      </c>
      <c r="H688" s="758" t="s">
        <v>4202</v>
      </c>
      <c r="I688" s="761">
        <v>15.19749927520752</v>
      </c>
      <c r="J688" s="761">
        <v>200</v>
      </c>
      <c r="K688" s="762">
        <v>3040.2000122070312</v>
      </c>
    </row>
    <row r="689" spans="1:11" ht="14.4" customHeight="1" x14ac:dyDescent="0.3">
      <c r="A689" s="756" t="s">
        <v>564</v>
      </c>
      <c r="B689" s="757" t="s">
        <v>565</v>
      </c>
      <c r="C689" s="758" t="s">
        <v>588</v>
      </c>
      <c r="D689" s="759" t="s">
        <v>589</v>
      </c>
      <c r="E689" s="758" t="s">
        <v>3353</v>
      </c>
      <c r="F689" s="759" t="s">
        <v>3354</v>
      </c>
      <c r="G689" s="758" t="s">
        <v>4203</v>
      </c>
      <c r="H689" s="758" t="s">
        <v>4204</v>
      </c>
      <c r="I689" s="761">
        <v>15.399999237060547</v>
      </c>
      <c r="J689" s="761">
        <v>300</v>
      </c>
      <c r="K689" s="762">
        <v>4660.7000122070312</v>
      </c>
    </row>
    <row r="690" spans="1:11" ht="14.4" customHeight="1" x14ac:dyDescent="0.3">
      <c r="A690" s="756" t="s">
        <v>564</v>
      </c>
      <c r="B690" s="757" t="s">
        <v>565</v>
      </c>
      <c r="C690" s="758" t="s">
        <v>588</v>
      </c>
      <c r="D690" s="759" t="s">
        <v>589</v>
      </c>
      <c r="E690" s="758" t="s">
        <v>3353</v>
      </c>
      <c r="F690" s="759" t="s">
        <v>3354</v>
      </c>
      <c r="G690" s="758" t="s">
        <v>4205</v>
      </c>
      <c r="H690" s="758" t="s">
        <v>4206</v>
      </c>
      <c r="I690" s="761">
        <v>15.534999211629232</v>
      </c>
      <c r="J690" s="761">
        <v>600</v>
      </c>
      <c r="K690" s="762">
        <v>9323.3502197265625</v>
      </c>
    </row>
    <row r="691" spans="1:11" ht="14.4" customHeight="1" x14ac:dyDescent="0.3">
      <c r="A691" s="756" t="s">
        <v>564</v>
      </c>
      <c r="B691" s="757" t="s">
        <v>565</v>
      </c>
      <c r="C691" s="758" t="s">
        <v>588</v>
      </c>
      <c r="D691" s="759" t="s">
        <v>589</v>
      </c>
      <c r="E691" s="758" t="s">
        <v>3353</v>
      </c>
      <c r="F691" s="759" t="s">
        <v>3354</v>
      </c>
      <c r="G691" s="758" t="s">
        <v>4207</v>
      </c>
      <c r="H691" s="758" t="s">
        <v>4208</v>
      </c>
      <c r="I691" s="761">
        <v>16.209999084472656</v>
      </c>
      <c r="J691" s="761">
        <v>100</v>
      </c>
      <c r="K691" s="762">
        <v>1621.4000244140625</v>
      </c>
    </row>
    <row r="692" spans="1:11" ht="14.4" customHeight="1" x14ac:dyDescent="0.3">
      <c r="A692" s="756" t="s">
        <v>564</v>
      </c>
      <c r="B692" s="757" t="s">
        <v>565</v>
      </c>
      <c r="C692" s="758" t="s">
        <v>588</v>
      </c>
      <c r="D692" s="759" t="s">
        <v>589</v>
      </c>
      <c r="E692" s="758" t="s">
        <v>3353</v>
      </c>
      <c r="F692" s="759" t="s">
        <v>3354</v>
      </c>
      <c r="G692" s="758" t="s">
        <v>4209</v>
      </c>
      <c r="H692" s="758" t="s">
        <v>4210</v>
      </c>
      <c r="I692" s="761">
        <v>6.2300000190734863</v>
      </c>
      <c r="J692" s="761">
        <v>70</v>
      </c>
      <c r="K692" s="762">
        <v>436.10000610351562</v>
      </c>
    </row>
    <row r="693" spans="1:11" ht="14.4" customHeight="1" x14ac:dyDescent="0.3">
      <c r="A693" s="756" t="s">
        <v>564</v>
      </c>
      <c r="B693" s="757" t="s">
        <v>565</v>
      </c>
      <c r="C693" s="758" t="s">
        <v>588</v>
      </c>
      <c r="D693" s="759" t="s">
        <v>589</v>
      </c>
      <c r="E693" s="758" t="s">
        <v>3353</v>
      </c>
      <c r="F693" s="759" t="s">
        <v>3354</v>
      </c>
      <c r="G693" s="758" t="s">
        <v>4211</v>
      </c>
      <c r="H693" s="758" t="s">
        <v>4212</v>
      </c>
      <c r="I693" s="761">
        <v>6.2399997711181641</v>
      </c>
      <c r="J693" s="761">
        <v>70</v>
      </c>
      <c r="K693" s="762">
        <v>436.79998779296875</v>
      </c>
    </row>
    <row r="694" spans="1:11" ht="14.4" customHeight="1" x14ac:dyDescent="0.3">
      <c r="A694" s="756" t="s">
        <v>564</v>
      </c>
      <c r="B694" s="757" t="s">
        <v>565</v>
      </c>
      <c r="C694" s="758" t="s">
        <v>588</v>
      </c>
      <c r="D694" s="759" t="s">
        <v>589</v>
      </c>
      <c r="E694" s="758" t="s">
        <v>3353</v>
      </c>
      <c r="F694" s="759" t="s">
        <v>3354</v>
      </c>
      <c r="G694" s="758" t="s">
        <v>4213</v>
      </c>
      <c r="H694" s="758" t="s">
        <v>4214</v>
      </c>
      <c r="I694" s="761">
        <v>6.2399997711181641</v>
      </c>
      <c r="J694" s="761">
        <v>70</v>
      </c>
      <c r="K694" s="762">
        <v>436.79998779296875</v>
      </c>
    </row>
    <row r="695" spans="1:11" ht="14.4" customHeight="1" x14ac:dyDescent="0.3">
      <c r="A695" s="756" t="s">
        <v>564</v>
      </c>
      <c r="B695" s="757" t="s">
        <v>565</v>
      </c>
      <c r="C695" s="758" t="s">
        <v>588</v>
      </c>
      <c r="D695" s="759" t="s">
        <v>589</v>
      </c>
      <c r="E695" s="758" t="s">
        <v>3353</v>
      </c>
      <c r="F695" s="759" t="s">
        <v>3354</v>
      </c>
      <c r="G695" s="758" t="s">
        <v>3693</v>
      </c>
      <c r="H695" s="758" t="s">
        <v>3694</v>
      </c>
      <c r="I695" s="761">
        <v>6.2399997711181641</v>
      </c>
      <c r="J695" s="761">
        <v>70</v>
      </c>
      <c r="K695" s="762">
        <v>436.79998779296875</v>
      </c>
    </row>
    <row r="696" spans="1:11" ht="14.4" customHeight="1" x14ac:dyDescent="0.3">
      <c r="A696" s="756" t="s">
        <v>564</v>
      </c>
      <c r="B696" s="757" t="s">
        <v>565</v>
      </c>
      <c r="C696" s="758" t="s">
        <v>588</v>
      </c>
      <c r="D696" s="759" t="s">
        <v>589</v>
      </c>
      <c r="E696" s="758" t="s">
        <v>3367</v>
      </c>
      <c r="F696" s="759" t="s">
        <v>3368</v>
      </c>
      <c r="G696" s="758" t="s">
        <v>3695</v>
      </c>
      <c r="H696" s="758" t="s">
        <v>3696</v>
      </c>
      <c r="I696" s="761">
        <v>319.91000366210937</v>
      </c>
      <c r="J696" s="761">
        <v>20</v>
      </c>
      <c r="K696" s="762">
        <v>6398.240234375</v>
      </c>
    </row>
    <row r="697" spans="1:11" ht="14.4" customHeight="1" x14ac:dyDescent="0.3">
      <c r="A697" s="756" t="s">
        <v>564</v>
      </c>
      <c r="B697" s="757" t="s">
        <v>565</v>
      </c>
      <c r="C697" s="758" t="s">
        <v>588</v>
      </c>
      <c r="D697" s="759" t="s">
        <v>589</v>
      </c>
      <c r="E697" s="758" t="s">
        <v>3367</v>
      </c>
      <c r="F697" s="759" t="s">
        <v>3368</v>
      </c>
      <c r="G697" s="758" t="s">
        <v>4215</v>
      </c>
      <c r="H697" s="758" t="s">
        <v>4216</v>
      </c>
      <c r="I697" s="761">
        <v>25300</v>
      </c>
      <c r="J697" s="761">
        <v>2</v>
      </c>
      <c r="K697" s="762">
        <v>50600</v>
      </c>
    </row>
    <row r="698" spans="1:11" ht="14.4" customHeight="1" x14ac:dyDescent="0.3">
      <c r="A698" s="756" t="s">
        <v>564</v>
      </c>
      <c r="B698" s="757" t="s">
        <v>565</v>
      </c>
      <c r="C698" s="758" t="s">
        <v>588</v>
      </c>
      <c r="D698" s="759" t="s">
        <v>589</v>
      </c>
      <c r="E698" s="758" t="s">
        <v>3367</v>
      </c>
      <c r="F698" s="759" t="s">
        <v>3368</v>
      </c>
      <c r="G698" s="758" t="s">
        <v>4217</v>
      </c>
      <c r="H698" s="758" t="s">
        <v>4218</v>
      </c>
      <c r="I698" s="761">
        <v>1550</v>
      </c>
      <c r="J698" s="761">
        <v>5</v>
      </c>
      <c r="K698" s="762">
        <v>7749.990234375</v>
      </c>
    </row>
    <row r="699" spans="1:11" ht="14.4" customHeight="1" x14ac:dyDescent="0.3">
      <c r="A699" s="756" t="s">
        <v>564</v>
      </c>
      <c r="B699" s="757" t="s">
        <v>565</v>
      </c>
      <c r="C699" s="758" t="s">
        <v>588</v>
      </c>
      <c r="D699" s="759" t="s">
        <v>589</v>
      </c>
      <c r="E699" s="758" t="s">
        <v>3367</v>
      </c>
      <c r="F699" s="759" t="s">
        <v>3368</v>
      </c>
      <c r="G699" s="758" t="s">
        <v>4219</v>
      </c>
      <c r="H699" s="758" t="s">
        <v>4220</v>
      </c>
      <c r="I699" s="761">
        <v>5526.06005859375</v>
      </c>
      <c r="J699" s="761">
        <v>2</v>
      </c>
      <c r="K699" s="762">
        <v>11052.1103515625</v>
      </c>
    </row>
    <row r="700" spans="1:11" ht="14.4" customHeight="1" x14ac:dyDescent="0.3">
      <c r="A700" s="756" t="s">
        <v>564</v>
      </c>
      <c r="B700" s="757" t="s">
        <v>565</v>
      </c>
      <c r="C700" s="758" t="s">
        <v>588</v>
      </c>
      <c r="D700" s="759" t="s">
        <v>589</v>
      </c>
      <c r="E700" s="758" t="s">
        <v>3367</v>
      </c>
      <c r="F700" s="759" t="s">
        <v>3368</v>
      </c>
      <c r="G700" s="758" t="s">
        <v>3373</v>
      </c>
      <c r="H700" s="758" t="s">
        <v>3374</v>
      </c>
      <c r="I700" s="761">
        <v>4368.43017578125</v>
      </c>
      <c r="J700" s="761">
        <v>5</v>
      </c>
      <c r="K700" s="762">
        <v>21842.130859375</v>
      </c>
    </row>
    <row r="701" spans="1:11" ht="14.4" customHeight="1" x14ac:dyDescent="0.3">
      <c r="A701" s="756" t="s">
        <v>564</v>
      </c>
      <c r="B701" s="757" t="s">
        <v>565</v>
      </c>
      <c r="C701" s="758" t="s">
        <v>588</v>
      </c>
      <c r="D701" s="759" t="s">
        <v>589</v>
      </c>
      <c r="E701" s="758" t="s">
        <v>3367</v>
      </c>
      <c r="F701" s="759" t="s">
        <v>3368</v>
      </c>
      <c r="G701" s="758" t="s">
        <v>4221</v>
      </c>
      <c r="H701" s="758" t="s">
        <v>4222</v>
      </c>
      <c r="I701" s="761">
        <v>6071</v>
      </c>
      <c r="J701" s="761">
        <v>2</v>
      </c>
      <c r="K701" s="762">
        <v>12142</v>
      </c>
    </row>
    <row r="702" spans="1:11" ht="14.4" customHeight="1" x14ac:dyDescent="0.3">
      <c r="A702" s="756" t="s">
        <v>564</v>
      </c>
      <c r="B702" s="757" t="s">
        <v>565</v>
      </c>
      <c r="C702" s="758" t="s">
        <v>588</v>
      </c>
      <c r="D702" s="759" t="s">
        <v>589</v>
      </c>
      <c r="E702" s="758" t="s">
        <v>3367</v>
      </c>
      <c r="F702" s="759" t="s">
        <v>3368</v>
      </c>
      <c r="G702" s="758" t="s">
        <v>4223</v>
      </c>
      <c r="H702" s="758" t="s">
        <v>4224</v>
      </c>
      <c r="I702" s="761">
        <v>1285.02001953125</v>
      </c>
      <c r="J702" s="761">
        <v>70</v>
      </c>
      <c r="K702" s="762">
        <v>89951.4013671875</v>
      </c>
    </row>
    <row r="703" spans="1:11" ht="14.4" customHeight="1" x14ac:dyDescent="0.3">
      <c r="A703" s="756" t="s">
        <v>564</v>
      </c>
      <c r="B703" s="757" t="s">
        <v>565</v>
      </c>
      <c r="C703" s="758" t="s">
        <v>588</v>
      </c>
      <c r="D703" s="759" t="s">
        <v>589</v>
      </c>
      <c r="E703" s="758" t="s">
        <v>3367</v>
      </c>
      <c r="F703" s="759" t="s">
        <v>3368</v>
      </c>
      <c r="G703" s="758" t="s">
        <v>4225</v>
      </c>
      <c r="H703" s="758" t="s">
        <v>4226</v>
      </c>
      <c r="I703" s="761">
        <v>1126.1483561197917</v>
      </c>
      <c r="J703" s="761">
        <v>70</v>
      </c>
      <c r="K703" s="762">
        <v>79435.2587890625</v>
      </c>
    </row>
    <row r="704" spans="1:11" ht="14.4" customHeight="1" x14ac:dyDescent="0.3">
      <c r="A704" s="756" t="s">
        <v>564</v>
      </c>
      <c r="B704" s="757" t="s">
        <v>565</v>
      </c>
      <c r="C704" s="758" t="s">
        <v>588</v>
      </c>
      <c r="D704" s="759" t="s">
        <v>589</v>
      </c>
      <c r="E704" s="758" t="s">
        <v>3367</v>
      </c>
      <c r="F704" s="759" t="s">
        <v>3368</v>
      </c>
      <c r="G704" s="758" t="s">
        <v>3701</v>
      </c>
      <c r="H704" s="758" t="s">
        <v>3702</v>
      </c>
      <c r="I704" s="761">
        <v>414.54998779296875</v>
      </c>
      <c r="J704" s="761">
        <v>20</v>
      </c>
      <c r="K704" s="762">
        <v>8290.919921875</v>
      </c>
    </row>
    <row r="705" spans="1:11" ht="14.4" customHeight="1" x14ac:dyDescent="0.3">
      <c r="A705" s="756" t="s">
        <v>564</v>
      </c>
      <c r="B705" s="757" t="s">
        <v>565</v>
      </c>
      <c r="C705" s="758" t="s">
        <v>588</v>
      </c>
      <c r="D705" s="759" t="s">
        <v>589</v>
      </c>
      <c r="E705" s="758" t="s">
        <v>3367</v>
      </c>
      <c r="F705" s="759" t="s">
        <v>3368</v>
      </c>
      <c r="G705" s="758" t="s">
        <v>4227</v>
      </c>
      <c r="H705" s="758" t="s">
        <v>4228</v>
      </c>
      <c r="I705" s="761">
        <v>1188</v>
      </c>
      <c r="J705" s="761">
        <v>140</v>
      </c>
      <c r="K705" s="762">
        <v>166320.3125</v>
      </c>
    </row>
    <row r="706" spans="1:11" ht="14.4" customHeight="1" x14ac:dyDescent="0.3">
      <c r="A706" s="756" t="s">
        <v>564</v>
      </c>
      <c r="B706" s="757" t="s">
        <v>565</v>
      </c>
      <c r="C706" s="758" t="s">
        <v>588</v>
      </c>
      <c r="D706" s="759" t="s">
        <v>589</v>
      </c>
      <c r="E706" s="758" t="s">
        <v>3367</v>
      </c>
      <c r="F706" s="759" t="s">
        <v>3368</v>
      </c>
      <c r="G706" s="758" t="s">
        <v>4229</v>
      </c>
      <c r="H706" s="758" t="s">
        <v>4230</v>
      </c>
      <c r="I706" s="761">
        <v>1962.6199951171875</v>
      </c>
      <c r="J706" s="761">
        <v>1</v>
      </c>
      <c r="K706" s="762">
        <v>1962.6199951171875</v>
      </c>
    </row>
    <row r="707" spans="1:11" ht="14.4" customHeight="1" x14ac:dyDescent="0.3">
      <c r="A707" s="756" t="s">
        <v>564</v>
      </c>
      <c r="B707" s="757" t="s">
        <v>565</v>
      </c>
      <c r="C707" s="758" t="s">
        <v>588</v>
      </c>
      <c r="D707" s="759" t="s">
        <v>589</v>
      </c>
      <c r="E707" s="758" t="s">
        <v>3367</v>
      </c>
      <c r="F707" s="759" t="s">
        <v>3368</v>
      </c>
      <c r="G707" s="758" t="s">
        <v>4231</v>
      </c>
      <c r="H707" s="758" t="s">
        <v>4232</v>
      </c>
      <c r="I707" s="761">
        <v>106.48000335693359</v>
      </c>
      <c r="J707" s="761">
        <v>25</v>
      </c>
      <c r="K707" s="762">
        <v>2662</v>
      </c>
    </row>
    <row r="708" spans="1:11" ht="14.4" customHeight="1" x14ac:dyDescent="0.3">
      <c r="A708" s="756" t="s">
        <v>564</v>
      </c>
      <c r="B708" s="757" t="s">
        <v>565</v>
      </c>
      <c r="C708" s="758" t="s">
        <v>588</v>
      </c>
      <c r="D708" s="759" t="s">
        <v>589</v>
      </c>
      <c r="E708" s="758" t="s">
        <v>3367</v>
      </c>
      <c r="F708" s="759" t="s">
        <v>3368</v>
      </c>
      <c r="G708" s="758" t="s">
        <v>4233</v>
      </c>
      <c r="H708" s="758" t="s">
        <v>4234</v>
      </c>
      <c r="I708" s="761">
        <v>106.48000335693359</v>
      </c>
      <c r="J708" s="761">
        <v>25</v>
      </c>
      <c r="K708" s="762">
        <v>2662</v>
      </c>
    </row>
    <row r="709" spans="1:11" ht="14.4" customHeight="1" x14ac:dyDescent="0.3">
      <c r="A709" s="756" t="s">
        <v>564</v>
      </c>
      <c r="B709" s="757" t="s">
        <v>565</v>
      </c>
      <c r="C709" s="758" t="s">
        <v>588</v>
      </c>
      <c r="D709" s="759" t="s">
        <v>589</v>
      </c>
      <c r="E709" s="758" t="s">
        <v>3367</v>
      </c>
      <c r="F709" s="759" t="s">
        <v>3368</v>
      </c>
      <c r="G709" s="758" t="s">
        <v>4235</v>
      </c>
      <c r="H709" s="758" t="s">
        <v>4236</v>
      </c>
      <c r="I709" s="761">
        <v>106.48000335693359</v>
      </c>
      <c r="J709" s="761">
        <v>25</v>
      </c>
      <c r="K709" s="762">
        <v>2662</v>
      </c>
    </row>
    <row r="710" spans="1:11" ht="14.4" customHeight="1" x14ac:dyDescent="0.3">
      <c r="A710" s="756" t="s">
        <v>564</v>
      </c>
      <c r="B710" s="757" t="s">
        <v>565</v>
      </c>
      <c r="C710" s="758" t="s">
        <v>588</v>
      </c>
      <c r="D710" s="759" t="s">
        <v>589</v>
      </c>
      <c r="E710" s="758" t="s">
        <v>3367</v>
      </c>
      <c r="F710" s="759" t="s">
        <v>3368</v>
      </c>
      <c r="G710" s="758" t="s">
        <v>4237</v>
      </c>
      <c r="H710" s="758" t="s">
        <v>4238</v>
      </c>
      <c r="I710" s="761">
        <v>1633.5</v>
      </c>
      <c r="J710" s="761">
        <v>12</v>
      </c>
      <c r="K710" s="762">
        <v>19602</v>
      </c>
    </row>
    <row r="711" spans="1:11" ht="14.4" customHeight="1" x14ac:dyDescent="0.3">
      <c r="A711" s="756" t="s">
        <v>564</v>
      </c>
      <c r="B711" s="757" t="s">
        <v>565</v>
      </c>
      <c r="C711" s="758" t="s">
        <v>588</v>
      </c>
      <c r="D711" s="759" t="s">
        <v>589</v>
      </c>
      <c r="E711" s="758" t="s">
        <v>3367</v>
      </c>
      <c r="F711" s="759" t="s">
        <v>3368</v>
      </c>
      <c r="G711" s="758" t="s">
        <v>4239</v>
      </c>
      <c r="H711" s="758" t="s">
        <v>4240</v>
      </c>
      <c r="I711" s="761">
        <v>39697.91015625</v>
      </c>
      <c r="J711" s="761">
        <v>9</v>
      </c>
      <c r="K711" s="762">
        <v>357281.19140625</v>
      </c>
    </row>
    <row r="712" spans="1:11" ht="14.4" customHeight="1" x14ac:dyDescent="0.3">
      <c r="A712" s="756" t="s">
        <v>564</v>
      </c>
      <c r="B712" s="757" t="s">
        <v>565</v>
      </c>
      <c r="C712" s="758" t="s">
        <v>588</v>
      </c>
      <c r="D712" s="759" t="s">
        <v>589</v>
      </c>
      <c r="E712" s="758" t="s">
        <v>3367</v>
      </c>
      <c r="F712" s="759" t="s">
        <v>3368</v>
      </c>
      <c r="G712" s="758" t="s">
        <v>4241</v>
      </c>
      <c r="H712" s="758" t="s">
        <v>4242</v>
      </c>
      <c r="I712" s="761">
        <v>18952.75732421875</v>
      </c>
      <c r="J712" s="761">
        <v>5</v>
      </c>
      <c r="K712" s="762">
        <v>94763.80859375</v>
      </c>
    </row>
    <row r="713" spans="1:11" ht="14.4" customHeight="1" x14ac:dyDescent="0.3">
      <c r="A713" s="756" t="s">
        <v>564</v>
      </c>
      <c r="B713" s="757" t="s">
        <v>565</v>
      </c>
      <c r="C713" s="758" t="s">
        <v>588</v>
      </c>
      <c r="D713" s="759" t="s">
        <v>589</v>
      </c>
      <c r="E713" s="758" t="s">
        <v>3367</v>
      </c>
      <c r="F713" s="759" t="s">
        <v>3368</v>
      </c>
      <c r="G713" s="758" t="s">
        <v>4243</v>
      </c>
      <c r="H713" s="758" t="s">
        <v>4244</v>
      </c>
      <c r="I713" s="761">
        <v>1169.2986188616071</v>
      </c>
      <c r="J713" s="761">
        <v>40</v>
      </c>
      <c r="K713" s="762">
        <v>46771.830078125</v>
      </c>
    </row>
    <row r="714" spans="1:11" ht="14.4" customHeight="1" x14ac:dyDescent="0.3">
      <c r="A714" s="756" t="s">
        <v>564</v>
      </c>
      <c r="B714" s="757" t="s">
        <v>565</v>
      </c>
      <c r="C714" s="758" t="s">
        <v>588</v>
      </c>
      <c r="D714" s="759" t="s">
        <v>589</v>
      </c>
      <c r="E714" s="758" t="s">
        <v>3367</v>
      </c>
      <c r="F714" s="759" t="s">
        <v>3368</v>
      </c>
      <c r="G714" s="758" t="s">
        <v>4245</v>
      </c>
      <c r="H714" s="758" t="s">
        <v>4246</v>
      </c>
      <c r="I714" s="761">
        <v>1169.300048828125</v>
      </c>
      <c r="J714" s="761">
        <v>65</v>
      </c>
      <c r="K714" s="762">
        <v>76004.21923828125</v>
      </c>
    </row>
    <row r="715" spans="1:11" ht="14.4" customHeight="1" x14ac:dyDescent="0.3">
      <c r="A715" s="756" t="s">
        <v>564</v>
      </c>
      <c r="B715" s="757" t="s">
        <v>565</v>
      </c>
      <c r="C715" s="758" t="s">
        <v>588</v>
      </c>
      <c r="D715" s="759" t="s">
        <v>589</v>
      </c>
      <c r="E715" s="758" t="s">
        <v>3367</v>
      </c>
      <c r="F715" s="759" t="s">
        <v>3368</v>
      </c>
      <c r="G715" s="758" t="s">
        <v>4247</v>
      </c>
      <c r="H715" s="758" t="s">
        <v>4248</v>
      </c>
      <c r="I715" s="761">
        <v>1169.300048828125</v>
      </c>
      <c r="J715" s="761">
        <v>5</v>
      </c>
      <c r="K715" s="762">
        <v>5846.47998046875</v>
      </c>
    </row>
    <row r="716" spans="1:11" ht="14.4" customHeight="1" x14ac:dyDescent="0.3">
      <c r="A716" s="756" t="s">
        <v>564</v>
      </c>
      <c r="B716" s="757" t="s">
        <v>565</v>
      </c>
      <c r="C716" s="758" t="s">
        <v>588</v>
      </c>
      <c r="D716" s="759" t="s">
        <v>589</v>
      </c>
      <c r="E716" s="758" t="s">
        <v>3367</v>
      </c>
      <c r="F716" s="759" t="s">
        <v>3368</v>
      </c>
      <c r="G716" s="758" t="s">
        <v>4249</v>
      </c>
      <c r="H716" s="758" t="s">
        <v>4250</v>
      </c>
      <c r="I716" s="761">
        <v>4600</v>
      </c>
      <c r="J716" s="761">
        <v>20</v>
      </c>
      <c r="K716" s="762">
        <v>92000</v>
      </c>
    </row>
    <row r="717" spans="1:11" ht="14.4" customHeight="1" x14ac:dyDescent="0.3">
      <c r="A717" s="756" t="s">
        <v>564</v>
      </c>
      <c r="B717" s="757" t="s">
        <v>565</v>
      </c>
      <c r="C717" s="758" t="s">
        <v>588</v>
      </c>
      <c r="D717" s="759" t="s">
        <v>589</v>
      </c>
      <c r="E717" s="758" t="s">
        <v>3375</v>
      </c>
      <c r="F717" s="759" t="s">
        <v>3376</v>
      </c>
      <c r="G717" s="758" t="s">
        <v>3705</v>
      </c>
      <c r="H717" s="758" t="s">
        <v>3706</v>
      </c>
      <c r="I717" s="761">
        <v>23.469999313354492</v>
      </c>
      <c r="J717" s="761">
        <v>30</v>
      </c>
      <c r="K717" s="762">
        <v>704.0999755859375</v>
      </c>
    </row>
    <row r="718" spans="1:11" ht="14.4" customHeight="1" x14ac:dyDescent="0.3">
      <c r="A718" s="756" t="s">
        <v>564</v>
      </c>
      <c r="B718" s="757" t="s">
        <v>565</v>
      </c>
      <c r="C718" s="758" t="s">
        <v>588</v>
      </c>
      <c r="D718" s="759" t="s">
        <v>589</v>
      </c>
      <c r="E718" s="758" t="s">
        <v>3375</v>
      </c>
      <c r="F718" s="759" t="s">
        <v>3376</v>
      </c>
      <c r="G718" s="758" t="s">
        <v>4251</v>
      </c>
      <c r="H718" s="758" t="s">
        <v>4252</v>
      </c>
      <c r="I718" s="761">
        <v>15.805000305175781</v>
      </c>
      <c r="J718" s="761">
        <v>150</v>
      </c>
      <c r="K718" s="762">
        <v>2370.7400207519531</v>
      </c>
    </row>
    <row r="719" spans="1:11" ht="14.4" customHeight="1" x14ac:dyDescent="0.3">
      <c r="A719" s="756" t="s">
        <v>564</v>
      </c>
      <c r="B719" s="757" t="s">
        <v>565</v>
      </c>
      <c r="C719" s="758" t="s">
        <v>588</v>
      </c>
      <c r="D719" s="759" t="s">
        <v>589</v>
      </c>
      <c r="E719" s="758" t="s">
        <v>3375</v>
      </c>
      <c r="F719" s="759" t="s">
        <v>3376</v>
      </c>
      <c r="G719" s="758" t="s">
        <v>4253</v>
      </c>
      <c r="H719" s="758" t="s">
        <v>4254</v>
      </c>
      <c r="I719" s="761">
        <v>11.130000114440918</v>
      </c>
      <c r="J719" s="761">
        <v>75</v>
      </c>
      <c r="K719" s="762">
        <v>834.89996337890625</v>
      </c>
    </row>
    <row r="720" spans="1:11" ht="14.4" customHeight="1" x14ac:dyDescent="0.3">
      <c r="A720" s="756" t="s">
        <v>564</v>
      </c>
      <c r="B720" s="757" t="s">
        <v>565</v>
      </c>
      <c r="C720" s="758" t="s">
        <v>588</v>
      </c>
      <c r="D720" s="759" t="s">
        <v>589</v>
      </c>
      <c r="E720" s="758" t="s">
        <v>3375</v>
      </c>
      <c r="F720" s="759" t="s">
        <v>3376</v>
      </c>
      <c r="G720" s="758" t="s">
        <v>3707</v>
      </c>
      <c r="H720" s="758" t="s">
        <v>3708</v>
      </c>
      <c r="I720" s="761">
        <v>15.390000343322754</v>
      </c>
      <c r="J720" s="761">
        <v>50</v>
      </c>
      <c r="K720" s="762">
        <v>769.5</v>
      </c>
    </row>
    <row r="721" spans="1:11" ht="14.4" customHeight="1" x14ac:dyDescent="0.3">
      <c r="A721" s="756" t="s">
        <v>564</v>
      </c>
      <c r="B721" s="757" t="s">
        <v>565</v>
      </c>
      <c r="C721" s="758" t="s">
        <v>588</v>
      </c>
      <c r="D721" s="759" t="s">
        <v>589</v>
      </c>
      <c r="E721" s="758" t="s">
        <v>3375</v>
      </c>
      <c r="F721" s="759" t="s">
        <v>3376</v>
      </c>
      <c r="G721" s="758" t="s">
        <v>4255</v>
      </c>
      <c r="H721" s="758" t="s">
        <v>4256</v>
      </c>
      <c r="I721" s="761">
        <v>36.830001831054687</v>
      </c>
      <c r="J721" s="761">
        <v>10</v>
      </c>
      <c r="K721" s="762">
        <v>368.32000732421875</v>
      </c>
    </row>
    <row r="722" spans="1:11" ht="14.4" customHeight="1" x14ac:dyDescent="0.3">
      <c r="A722" s="756" t="s">
        <v>564</v>
      </c>
      <c r="B722" s="757" t="s">
        <v>565</v>
      </c>
      <c r="C722" s="758" t="s">
        <v>588</v>
      </c>
      <c r="D722" s="759" t="s">
        <v>589</v>
      </c>
      <c r="E722" s="758" t="s">
        <v>3375</v>
      </c>
      <c r="F722" s="759" t="s">
        <v>3376</v>
      </c>
      <c r="G722" s="758" t="s">
        <v>4257</v>
      </c>
      <c r="H722" s="758" t="s">
        <v>4258</v>
      </c>
      <c r="I722" s="761">
        <v>36.830001831054687</v>
      </c>
      <c r="J722" s="761">
        <v>10</v>
      </c>
      <c r="K722" s="762">
        <v>368.32000732421875</v>
      </c>
    </row>
    <row r="723" spans="1:11" ht="14.4" customHeight="1" x14ac:dyDescent="0.3">
      <c r="A723" s="756" t="s">
        <v>564</v>
      </c>
      <c r="B723" s="757" t="s">
        <v>565</v>
      </c>
      <c r="C723" s="758" t="s">
        <v>588</v>
      </c>
      <c r="D723" s="759" t="s">
        <v>589</v>
      </c>
      <c r="E723" s="758" t="s">
        <v>3375</v>
      </c>
      <c r="F723" s="759" t="s">
        <v>3376</v>
      </c>
      <c r="G723" s="758" t="s">
        <v>4259</v>
      </c>
      <c r="H723" s="758" t="s">
        <v>4260</v>
      </c>
      <c r="I723" s="761">
        <v>36.830001831054687</v>
      </c>
      <c r="J723" s="761">
        <v>10</v>
      </c>
      <c r="K723" s="762">
        <v>368.32000732421875</v>
      </c>
    </row>
    <row r="724" spans="1:11" ht="14.4" customHeight="1" x14ac:dyDescent="0.3">
      <c r="A724" s="756" t="s">
        <v>564</v>
      </c>
      <c r="B724" s="757" t="s">
        <v>565</v>
      </c>
      <c r="C724" s="758" t="s">
        <v>588</v>
      </c>
      <c r="D724" s="759" t="s">
        <v>589</v>
      </c>
      <c r="E724" s="758" t="s">
        <v>3375</v>
      </c>
      <c r="F724" s="759" t="s">
        <v>3376</v>
      </c>
      <c r="G724" s="758" t="s">
        <v>3709</v>
      </c>
      <c r="H724" s="758" t="s">
        <v>3710</v>
      </c>
      <c r="I724" s="761">
        <v>41.770000457763672</v>
      </c>
      <c r="J724" s="761">
        <v>50</v>
      </c>
      <c r="K724" s="762">
        <v>2088.5</v>
      </c>
    </row>
    <row r="725" spans="1:11" ht="14.4" customHeight="1" x14ac:dyDescent="0.3">
      <c r="A725" s="756" t="s">
        <v>564</v>
      </c>
      <c r="B725" s="757" t="s">
        <v>565</v>
      </c>
      <c r="C725" s="758" t="s">
        <v>588</v>
      </c>
      <c r="D725" s="759" t="s">
        <v>589</v>
      </c>
      <c r="E725" s="758" t="s">
        <v>3375</v>
      </c>
      <c r="F725" s="759" t="s">
        <v>3376</v>
      </c>
      <c r="G725" s="758" t="s">
        <v>4261</v>
      </c>
      <c r="H725" s="758" t="s">
        <v>4262</v>
      </c>
      <c r="I725" s="761">
        <v>120</v>
      </c>
      <c r="J725" s="761">
        <v>50</v>
      </c>
      <c r="K725" s="762">
        <v>5999.77978515625</v>
      </c>
    </row>
    <row r="726" spans="1:11" ht="14.4" customHeight="1" x14ac:dyDescent="0.3">
      <c r="A726" s="756" t="s">
        <v>564</v>
      </c>
      <c r="B726" s="757" t="s">
        <v>565</v>
      </c>
      <c r="C726" s="758" t="s">
        <v>588</v>
      </c>
      <c r="D726" s="759" t="s">
        <v>589</v>
      </c>
      <c r="E726" s="758" t="s">
        <v>3375</v>
      </c>
      <c r="F726" s="759" t="s">
        <v>3376</v>
      </c>
      <c r="G726" s="758" t="s">
        <v>4263</v>
      </c>
      <c r="H726" s="758" t="s">
        <v>4264</v>
      </c>
      <c r="I726" s="761">
        <v>149.99000549316406</v>
      </c>
      <c r="J726" s="761">
        <v>180</v>
      </c>
      <c r="K726" s="762">
        <v>26998.490234375</v>
      </c>
    </row>
    <row r="727" spans="1:11" ht="14.4" customHeight="1" x14ac:dyDescent="0.3">
      <c r="A727" s="756" t="s">
        <v>564</v>
      </c>
      <c r="B727" s="757" t="s">
        <v>565</v>
      </c>
      <c r="C727" s="758" t="s">
        <v>588</v>
      </c>
      <c r="D727" s="759" t="s">
        <v>589</v>
      </c>
      <c r="E727" s="758" t="s">
        <v>3375</v>
      </c>
      <c r="F727" s="759" t="s">
        <v>3376</v>
      </c>
      <c r="G727" s="758" t="s">
        <v>3379</v>
      </c>
      <c r="H727" s="758" t="s">
        <v>3380</v>
      </c>
      <c r="I727" s="761">
        <v>695.75</v>
      </c>
      <c r="J727" s="761">
        <v>288</v>
      </c>
      <c r="K727" s="762">
        <v>200376</v>
      </c>
    </row>
    <row r="728" spans="1:11" ht="14.4" customHeight="1" x14ac:dyDescent="0.3">
      <c r="A728" s="756" t="s">
        <v>564</v>
      </c>
      <c r="B728" s="757" t="s">
        <v>565</v>
      </c>
      <c r="C728" s="758" t="s">
        <v>588</v>
      </c>
      <c r="D728" s="759" t="s">
        <v>589</v>
      </c>
      <c r="E728" s="758" t="s">
        <v>4265</v>
      </c>
      <c r="F728" s="759" t="s">
        <v>4266</v>
      </c>
      <c r="G728" s="758" t="s">
        <v>4267</v>
      </c>
      <c r="H728" s="758" t="s">
        <v>4268</v>
      </c>
      <c r="I728" s="761">
        <v>13540.2001953125</v>
      </c>
      <c r="J728" s="761">
        <v>1</v>
      </c>
      <c r="K728" s="762">
        <v>13540.2001953125</v>
      </c>
    </row>
    <row r="729" spans="1:11" ht="14.4" customHeight="1" x14ac:dyDescent="0.3">
      <c r="A729" s="756" t="s">
        <v>564</v>
      </c>
      <c r="B729" s="757" t="s">
        <v>565</v>
      </c>
      <c r="C729" s="758" t="s">
        <v>588</v>
      </c>
      <c r="D729" s="759" t="s">
        <v>589</v>
      </c>
      <c r="E729" s="758" t="s">
        <v>4265</v>
      </c>
      <c r="F729" s="759" t="s">
        <v>4266</v>
      </c>
      <c r="G729" s="758" t="s">
        <v>4269</v>
      </c>
      <c r="H729" s="758" t="s">
        <v>4270</v>
      </c>
      <c r="I729" s="761">
        <v>14347.580078125</v>
      </c>
      <c r="J729" s="761">
        <v>3</v>
      </c>
      <c r="K729" s="762">
        <v>43042.740234375</v>
      </c>
    </row>
    <row r="730" spans="1:11" ht="14.4" customHeight="1" thickBot="1" x14ac:dyDescent="0.35">
      <c r="A730" s="763" t="s">
        <v>564</v>
      </c>
      <c r="B730" s="764" t="s">
        <v>565</v>
      </c>
      <c r="C730" s="765" t="s">
        <v>588</v>
      </c>
      <c r="D730" s="766" t="s">
        <v>589</v>
      </c>
      <c r="E730" s="765" t="s">
        <v>4265</v>
      </c>
      <c r="F730" s="766" t="s">
        <v>4266</v>
      </c>
      <c r="G730" s="765" t="s">
        <v>4271</v>
      </c>
      <c r="H730" s="765" t="s">
        <v>4272</v>
      </c>
      <c r="I730" s="768">
        <v>220.10000610351562</v>
      </c>
      <c r="J730" s="768">
        <v>6</v>
      </c>
      <c r="K730" s="769">
        <v>2642.3799414634705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7" ht="18.600000000000001" thickBot="1" x14ac:dyDescent="0.4">
      <c r="A1" s="627" t="s">
        <v>130</v>
      </c>
      <c r="B1" s="627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03"/>
    </row>
    <row r="2" spans="1:17" ht="15" thickBot="1" x14ac:dyDescent="0.35">
      <c r="A2" s="374" t="s">
        <v>325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Q2" s="503"/>
    </row>
    <row r="3" spans="1:17" x14ac:dyDescent="0.3">
      <c r="A3" s="395" t="s">
        <v>243</v>
      </c>
      <c r="B3" s="625" t="s">
        <v>225</v>
      </c>
      <c r="C3" s="376">
        <v>0</v>
      </c>
      <c r="D3" s="377">
        <v>30</v>
      </c>
      <c r="E3" s="377">
        <v>99</v>
      </c>
      <c r="F3" s="398">
        <v>100</v>
      </c>
      <c r="G3" s="398">
        <v>101</v>
      </c>
      <c r="H3" s="501">
        <v>302</v>
      </c>
      <c r="I3" s="398">
        <v>303</v>
      </c>
      <c r="J3" s="398">
        <v>304</v>
      </c>
      <c r="K3" s="398">
        <v>305</v>
      </c>
      <c r="L3" s="398">
        <v>526</v>
      </c>
      <c r="M3" s="377">
        <v>629</v>
      </c>
      <c r="N3" s="377">
        <v>636</v>
      </c>
      <c r="O3" s="377">
        <v>642</v>
      </c>
      <c r="P3" s="378">
        <v>746</v>
      </c>
      <c r="Q3" s="503"/>
    </row>
    <row r="4" spans="1:17" ht="36.6" outlineLevel="1" thickBot="1" x14ac:dyDescent="0.35">
      <c r="A4" s="396">
        <v>2017</v>
      </c>
      <c r="B4" s="626"/>
      <c r="C4" s="379" t="s">
        <v>226</v>
      </c>
      <c r="D4" s="380" t="s">
        <v>245</v>
      </c>
      <c r="E4" s="380" t="s">
        <v>227</v>
      </c>
      <c r="F4" s="399" t="s">
        <v>272</v>
      </c>
      <c r="G4" s="399" t="s">
        <v>273</v>
      </c>
      <c r="H4" s="502" t="s">
        <v>274</v>
      </c>
      <c r="I4" s="399" t="s">
        <v>275</v>
      </c>
      <c r="J4" s="399" t="s">
        <v>276</v>
      </c>
      <c r="K4" s="399" t="s">
        <v>277</v>
      </c>
      <c r="L4" s="399" t="s">
        <v>250</v>
      </c>
      <c r="M4" s="380" t="s">
        <v>251</v>
      </c>
      <c r="N4" s="380" t="s">
        <v>252</v>
      </c>
      <c r="O4" s="380" t="s">
        <v>253</v>
      </c>
      <c r="P4" s="381" t="s">
        <v>254</v>
      </c>
      <c r="Q4" s="503"/>
    </row>
    <row r="5" spans="1:17" x14ac:dyDescent="0.3">
      <c r="A5" s="382" t="s">
        <v>228</v>
      </c>
      <c r="B5" s="420"/>
      <c r="C5" s="421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3"/>
      <c r="Q5" s="503"/>
    </row>
    <row r="6" spans="1:17" ht="15" collapsed="1" thickBot="1" x14ac:dyDescent="0.35">
      <c r="A6" s="383" t="s">
        <v>94</v>
      </c>
      <c r="B6" s="424">
        <f xml:space="preserve">
TRUNC(IF($A$4&lt;=12,SUMIFS('ON Data'!F:F,'ON Data'!$D:$D,$A$4,'ON Data'!$E:$E,1),SUMIFS('ON Data'!F:F,'ON Data'!$E:$E,1)/'ON Data'!$D$3),1)</f>
        <v>96.1</v>
      </c>
      <c r="C6" s="425">
        <f xml:space="preserve">
TRUNC(IF($A$4&lt;=12,SUMIFS('ON Data'!G:G,'ON Data'!$D:$D,$A$4,'ON Data'!$E:$E,1),SUMIFS('ON Data'!G:G,'ON Data'!$E:$E,1)/'ON Data'!$D$3),1)</f>
        <v>0</v>
      </c>
      <c r="D6" s="426">
        <f xml:space="preserve">
TRUNC(IF($A$4&lt;=12,SUMIFS('ON Data'!I:I,'ON Data'!$D:$D,$A$4,'ON Data'!$E:$E,1),SUMIFS('ON Data'!I:I,'ON Data'!$E:$E,1)/'ON Data'!$D$3),1)</f>
        <v>2</v>
      </c>
      <c r="E6" s="426">
        <f xml:space="preserve">
TRUNC(IF($A$4&lt;=12,SUMIFS('ON Data'!J:J,'ON Data'!$D:$D,$A$4,'ON Data'!$E:$E,1),SUMIFS('ON Data'!J:J,'ON Data'!$E:$E,1)/'ON Data'!$D$3),1)</f>
        <v>2</v>
      </c>
      <c r="F6" s="426">
        <f xml:space="preserve">
TRUNC(IF($A$4&lt;=12,SUMIFS('ON Data'!K:K,'ON Data'!$D:$D,$A$4,'ON Data'!$E:$E,1),SUMIFS('ON Data'!K:K,'ON Data'!$E:$E,1)/'ON Data'!$D$3),1)</f>
        <v>2</v>
      </c>
      <c r="G6" s="426">
        <f xml:space="preserve">
TRUNC(IF($A$4&lt;=12,SUMIFS('ON Data'!L:L,'ON Data'!$D:$D,$A$4,'ON Data'!$E:$E,1),SUMIFS('ON Data'!L:L,'ON Data'!$E:$E,1)/'ON Data'!$D$3),1)</f>
        <v>16.8</v>
      </c>
      <c r="H6" s="426">
        <f xml:space="preserve">
TRUNC(IF($A$4&lt;=12,SUMIFS('ON Data'!P:P,'ON Data'!$D:$D,$A$4,'ON Data'!$E:$E,1),SUMIFS('ON Data'!P:P,'ON Data'!$E:$E,1)/'ON Data'!$D$3),1)</f>
        <v>0.8</v>
      </c>
      <c r="I6" s="426">
        <f xml:space="preserve">
TRUNC(IF($A$4&lt;=12,SUMIFS('ON Data'!Q:Q,'ON Data'!$D:$D,$A$4,'ON Data'!$E:$E,1),SUMIFS('ON Data'!Q:Q,'ON Data'!$E:$E,1)/'ON Data'!$D$3),1)</f>
        <v>13.8</v>
      </c>
      <c r="J6" s="426">
        <f xml:space="preserve">
TRUNC(IF($A$4&lt;=12,SUMIFS('ON Data'!R:R,'ON Data'!$D:$D,$A$4,'ON Data'!$E:$E,1),SUMIFS('ON Data'!R:R,'ON Data'!$E:$E,1)/'ON Data'!$D$3),1)</f>
        <v>30.9</v>
      </c>
      <c r="K6" s="426">
        <f xml:space="preserve">
TRUNC(IF($A$4&lt;=12,SUMIFS('ON Data'!S:S,'ON Data'!$D:$D,$A$4,'ON Data'!$E:$E,1),SUMIFS('ON Data'!S:S,'ON Data'!$E:$E,1)/'ON Data'!$D$3),1)</f>
        <v>15</v>
      </c>
      <c r="L6" s="426">
        <f xml:space="preserve">
TRUNC(IF($A$4&lt;=12,SUMIFS('ON Data'!AL:AL,'ON Data'!$D:$D,$A$4,'ON Data'!$E:$E,1),SUMIFS('ON Data'!AL:AL,'ON Data'!$E:$E,1)/'ON Data'!$D$3),1)</f>
        <v>0.8</v>
      </c>
      <c r="M6" s="426">
        <f xml:space="preserve">
TRUNC(IF($A$4&lt;=12,SUMIFS('ON Data'!AO:AO,'ON Data'!$D:$D,$A$4,'ON Data'!$E:$E,1),SUMIFS('ON Data'!AO:AO,'ON Data'!$E:$E,1)/'ON Data'!$D$3),1)</f>
        <v>4.2</v>
      </c>
      <c r="N6" s="426">
        <f xml:space="preserve">
TRUNC(IF($A$4&lt;=12,SUMIFS('ON Data'!AQ:AQ,'ON Data'!$D:$D,$A$4,'ON Data'!$E:$E,1),SUMIFS('ON Data'!AQ:AQ,'ON Data'!$E:$E,1)/'ON Data'!$D$3),1)</f>
        <v>2</v>
      </c>
      <c r="O6" s="426">
        <f xml:space="preserve">
TRUNC(IF($A$4&lt;=12,SUMIFS('ON Data'!AT:AT,'ON Data'!$D:$D,$A$4,'ON Data'!$E:$E,1),SUMIFS('ON Data'!AT:AT,'ON Data'!$E:$E,1)/'ON Data'!$D$3),1)</f>
        <v>5.6</v>
      </c>
      <c r="P6" s="427">
        <f xml:space="preserve">
TRUNC(IF($A$4&lt;=12,SUMIFS('ON Data'!AW:AW,'ON Data'!$D:$D,$A$4,'ON Data'!$E:$E,1),SUMIFS('ON Data'!AW:AW,'ON Data'!$E:$E,1)/'ON Data'!$D$3),1)</f>
        <v>0.2</v>
      </c>
      <c r="Q6" s="503"/>
    </row>
    <row r="7" spans="1:17" ht="15" hidden="1" outlineLevel="1" thickBot="1" x14ac:dyDescent="0.35">
      <c r="A7" s="383" t="s">
        <v>131</v>
      </c>
      <c r="B7" s="424"/>
      <c r="C7" s="428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7"/>
      <c r="Q7" s="503"/>
    </row>
    <row r="8" spans="1:17" ht="15" hidden="1" outlineLevel="1" thickBot="1" x14ac:dyDescent="0.35">
      <c r="A8" s="383" t="s">
        <v>96</v>
      </c>
      <c r="B8" s="424"/>
      <c r="C8" s="428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7"/>
      <c r="Q8" s="503"/>
    </row>
    <row r="9" spans="1:17" ht="15" hidden="1" outlineLevel="1" thickBot="1" x14ac:dyDescent="0.35">
      <c r="A9" s="384" t="s">
        <v>69</v>
      </c>
      <c r="B9" s="429"/>
      <c r="C9" s="430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2"/>
      <c r="Q9" s="503"/>
    </row>
    <row r="10" spans="1:17" x14ac:dyDescent="0.3">
      <c r="A10" s="385" t="s">
        <v>229</v>
      </c>
      <c r="B10" s="400"/>
      <c r="C10" s="401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3"/>
      <c r="Q10" s="503"/>
    </row>
    <row r="11" spans="1:17" x14ac:dyDescent="0.3">
      <c r="A11" s="386" t="s">
        <v>230</v>
      </c>
      <c r="B11" s="404">
        <f xml:space="preserve">
IF($A$4&lt;=12,SUMIFS('ON Data'!F:F,'ON Data'!$D:$D,$A$4,'ON Data'!$E:$E,2),SUMIFS('ON Data'!F:F,'ON Data'!$E:$E,2))</f>
        <v>71118.16</v>
      </c>
      <c r="C11" s="405">
        <f xml:space="preserve">
IF($A$4&lt;=12,SUMIFS('ON Data'!G:G,'ON Data'!$D:$D,$A$4,'ON Data'!$E:$E,2),SUMIFS('ON Data'!G:G,'ON Data'!$E:$E,2))</f>
        <v>0</v>
      </c>
      <c r="D11" s="406">
        <f xml:space="preserve">
IF($A$4&lt;=12,SUMIFS('ON Data'!I:I,'ON Data'!$D:$D,$A$4,'ON Data'!$E:$E,2),SUMIFS('ON Data'!I:I,'ON Data'!$E:$E,2))</f>
        <v>1648</v>
      </c>
      <c r="E11" s="406">
        <f xml:space="preserve">
IF($A$4&lt;=12,SUMIFS('ON Data'!J:J,'ON Data'!$D:$D,$A$4,'ON Data'!$E:$E,2),SUMIFS('ON Data'!J:J,'ON Data'!$E:$E,2))</f>
        <v>1576</v>
      </c>
      <c r="F11" s="406">
        <f xml:space="preserve">
IF($A$4&lt;=12,SUMIFS('ON Data'!K:K,'ON Data'!$D:$D,$A$4,'ON Data'!$E:$E,2),SUMIFS('ON Data'!K:K,'ON Data'!$E:$E,2))</f>
        <v>1568</v>
      </c>
      <c r="G11" s="406">
        <f xml:space="preserve">
IF($A$4&lt;=12,SUMIFS('ON Data'!L:L,'ON Data'!$D:$D,$A$4,'ON Data'!$E:$E,2),SUMIFS('ON Data'!L:L,'ON Data'!$E:$E,2))</f>
        <v>13940</v>
      </c>
      <c r="H11" s="406">
        <f xml:space="preserve">
IF($A$4&lt;=12,SUMIFS('ON Data'!P:P,'ON Data'!$D:$D,$A$4,'ON Data'!$E:$E,2),SUMIFS('ON Data'!P:P,'ON Data'!$E:$E,2))</f>
        <v>529.5</v>
      </c>
      <c r="I11" s="406">
        <f xml:space="preserve">
IF($A$4&lt;=12,SUMIFS('ON Data'!Q:Q,'ON Data'!$D:$D,$A$4,'ON Data'!$E:$E,2),SUMIFS('ON Data'!Q:Q,'ON Data'!$E:$E,2))</f>
        <v>9731</v>
      </c>
      <c r="J11" s="406">
        <f xml:space="preserve">
IF($A$4&lt;=12,SUMIFS('ON Data'!R:R,'ON Data'!$D:$D,$A$4,'ON Data'!$E:$E,2),SUMIFS('ON Data'!R:R,'ON Data'!$E:$E,2))</f>
        <v>22529.25</v>
      </c>
      <c r="K11" s="406">
        <f xml:space="preserve">
IF($A$4&lt;=12,SUMIFS('ON Data'!S:S,'ON Data'!$D:$D,$A$4,'ON Data'!$E:$E,2),SUMIFS('ON Data'!S:S,'ON Data'!$E:$E,2))</f>
        <v>10650.25</v>
      </c>
      <c r="L11" s="406">
        <f xml:space="preserve">
IF($A$4&lt;=12,SUMIFS('ON Data'!AL:AL,'ON Data'!$D:$D,$A$4,'ON Data'!$E:$E,2),SUMIFS('ON Data'!AL:AL,'ON Data'!$E:$E,2))</f>
        <v>643.25</v>
      </c>
      <c r="M11" s="406">
        <f xml:space="preserve">
IF($A$4&lt;=12,SUMIFS('ON Data'!AO:AO,'ON Data'!$D:$D,$A$4,'ON Data'!$E:$E,2),SUMIFS('ON Data'!AO:AO,'ON Data'!$E:$E,2))</f>
        <v>2979</v>
      </c>
      <c r="N11" s="406">
        <f xml:space="preserve">
IF($A$4&lt;=12,SUMIFS('ON Data'!AQ:AQ,'ON Data'!$D:$D,$A$4,'ON Data'!$E:$E,2),SUMIFS('ON Data'!AQ:AQ,'ON Data'!$E:$E,2))</f>
        <v>1491</v>
      </c>
      <c r="O11" s="406">
        <f xml:space="preserve">
IF($A$4&lt;=12,SUMIFS('ON Data'!AT:AT,'ON Data'!$D:$D,$A$4,'ON Data'!$E:$E,2),SUMIFS('ON Data'!AT:AT,'ON Data'!$E:$E,2))</f>
        <v>3677.91</v>
      </c>
      <c r="P11" s="407">
        <f xml:space="preserve">
IF($A$4&lt;=12,SUMIFS('ON Data'!AW:AW,'ON Data'!$D:$D,$A$4,'ON Data'!$E:$E,2),SUMIFS('ON Data'!AW:AW,'ON Data'!$E:$E,2))</f>
        <v>155</v>
      </c>
      <c r="Q11" s="503"/>
    </row>
    <row r="12" spans="1:17" x14ac:dyDescent="0.3">
      <c r="A12" s="386" t="s">
        <v>231</v>
      </c>
      <c r="B12" s="404">
        <f xml:space="preserve">
IF($A$4&lt;=12,SUMIFS('ON Data'!F:F,'ON Data'!$D:$D,$A$4,'ON Data'!$E:$E,3),SUMIFS('ON Data'!F:F,'ON Data'!$E:$E,3))</f>
        <v>379.58</v>
      </c>
      <c r="C12" s="405">
        <f xml:space="preserve">
IF($A$4&lt;=12,SUMIFS('ON Data'!G:G,'ON Data'!$D:$D,$A$4,'ON Data'!$E:$E,3),SUMIFS('ON Data'!G:G,'ON Data'!$E:$E,3))</f>
        <v>0</v>
      </c>
      <c r="D12" s="406">
        <f xml:space="preserve">
IF($A$4&lt;=12,SUMIFS('ON Data'!I:I,'ON Data'!$D:$D,$A$4,'ON Data'!$E:$E,3),SUMIFS('ON Data'!I:I,'ON Data'!$E:$E,3))</f>
        <v>0</v>
      </c>
      <c r="E12" s="406">
        <f xml:space="preserve">
IF($A$4&lt;=12,SUMIFS('ON Data'!J:J,'ON Data'!$D:$D,$A$4,'ON Data'!$E:$E,3),SUMIFS('ON Data'!J:J,'ON Data'!$E:$E,3))</f>
        <v>0</v>
      </c>
      <c r="F12" s="406">
        <f xml:space="preserve">
IF($A$4&lt;=12,SUMIFS('ON Data'!K:K,'ON Data'!$D:$D,$A$4,'ON Data'!$E:$E,3),SUMIFS('ON Data'!K:K,'ON Data'!$E:$E,3))</f>
        <v>0</v>
      </c>
      <c r="G12" s="406">
        <f xml:space="preserve">
IF($A$4&lt;=12,SUMIFS('ON Data'!L:L,'ON Data'!$D:$D,$A$4,'ON Data'!$E:$E,3),SUMIFS('ON Data'!L:L,'ON Data'!$E:$E,3))</f>
        <v>99.2</v>
      </c>
      <c r="H12" s="406">
        <f xml:space="preserve">
IF($A$4&lt;=12,SUMIFS('ON Data'!P:P,'ON Data'!$D:$D,$A$4,'ON Data'!$E:$E,3),SUMIFS('ON Data'!P:P,'ON Data'!$E:$E,3))</f>
        <v>0</v>
      </c>
      <c r="I12" s="406">
        <f xml:space="preserve">
IF($A$4&lt;=12,SUMIFS('ON Data'!Q:Q,'ON Data'!$D:$D,$A$4,'ON Data'!$E:$E,3),SUMIFS('ON Data'!Q:Q,'ON Data'!$E:$E,3))</f>
        <v>180</v>
      </c>
      <c r="J12" s="406">
        <f xml:space="preserve">
IF($A$4&lt;=12,SUMIFS('ON Data'!R:R,'ON Data'!$D:$D,$A$4,'ON Data'!$E:$E,3),SUMIFS('ON Data'!R:R,'ON Data'!$E:$E,3))</f>
        <v>100.38</v>
      </c>
      <c r="K12" s="406">
        <f xml:space="preserve">
IF($A$4&lt;=12,SUMIFS('ON Data'!S:S,'ON Data'!$D:$D,$A$4,'ON Data'!$E:$E,3),SUMIFS('ON Data'!S:S,'ON Data'!$E:$E,3))</f>
        <v>0</v>
      </c>
      <c r="L12" s="406">
        <f xml:space="preserve">
IF($A$4&lt;=12,SUMIFS('ON Data'!AL:AL,'ON Data'!$D:$D,$A$4,'ON Data'!$E:$E,3),SUMIFS('ON Data'!AL:AL,'ON Data'!$E:$E,3))</f>
        <v>0</v>
      </c>
      <c r="M12" s="406">
        <f xml:space="preserve">
IF($A$4&lt;=12,SUMIFS('ON Data'!AO:AO,'ON Data'!$D:$D,$A$4,'ON Data'!$E:$E,3),SUMIFS('ON Data'!AO:AO,'ON Data'!$E:$E,3))</f>
        <v>0</v>
      </c>
      <c r="N12" s="406">
        <f xml:space="preserve">
IF($A$4&lt;=12,SUMIFS('ON Data'!AQ:AQ,'ON Data'!$D:$D,$A$4,'ON Data'!$E:$E,3),SUMIFS('ON Data'!AQ:AQ,'ON Data'!$E:$E,3))</f>
        <v>0</v>
      </c>
      <c r="O12" s="406">
        <f xml:space="preserve">
IF($A$4&lt;=12,SUMIFS('ON Data'!AT:AT,'ON Data'!$D:$D,$A$4,'ON Data'!$E:$E,3),SUMIFS('ON Data'!AT:AT,'ON Data'!$E:$E,3))</f>
        <v>0</v>
      </c>
      <c r="P12" s="407">
        <f xml:space="preserve">
IF($A$4&lt;=12,SUMIFS('ON Data'!AW:AW,'ON Data'!$D:$D,$A$4,'ON Data'!$E:$E,3),SUMIFS('ON Data'!AW:AW,'ON Data'!$E:$E,3))</f>
        <v>0</v>
      </c>
      <c r="Q12" s="503"/>
    </row>
    <row r="13" spans="1:17" x14ac:dyDescent="0.3">
      <c r="A13" s="386" t="s">
        <v>238</v>
      </c>
      <c r="B13" s="404">
        <f xml:space="preserve">
IF($A$4&lt;=12,SUMIFS('ON Data'!F:F,'ON Data'!$D:$D,$A$4,'ON Data'!$E:$E,4),SUMIFS('ON Data'!F:F,'ON Data'!$E:$E,4))</f>
        <v>4811.75</v>
      </c>
      <c r="C13" s="405">
        <f xml:space="preserve">
IF($A$4&lt;=12,SUMIFS('ON Data'!G:G,'ON Data'!$D:$D,$A$4,'ON Data'!$E:$E,4),SUMIFS('ON Data'!G:G,'ON Data'!$E:$E,4))</f>
        <v>0</v>
      </c>
      <c r="D13" s="406">
        <f xml:space="preserve">
IF($A$4&lt;=12,SUMIFS('ON Data'!I:I,'ON Data'!$D:$D,$A$4,'ON Data'!$E:$E,4),SUMIFS('ON Data'!I:I,'ON Data'!$E:$E,4))</f>
        <v>0</v>
      </c>
      <c r="E13" s="406">
        <f xml:space="preserve">
IF($A$4&lt;=12,SUMIFS('ON Data'!J:J,'ON Data'!$D:$D,$A$4,'ON Data'!$E:$E,4),SUMIFS('ON Data'!J:J,'ON Data'!$E:$E,4))</f>
        <v>15</v>
      </c>
      <c r="F13" s="406">
        <f xml:space="preserve">
IF($A$4&lt;=12,SUMIFS('ON Data'!K:K,'ON Data'!$D:$D,$A$4,'ON Data'!$E:$E,4),SUMIFS('ON Data'!K:K,'ON Data'!$E:$E,4))</f>
        <v>340</v>
      </c>
      <c r="G13" s="406">
        <f xml:space="preserve">
IF($A$4&lt;=12,SUMIFS('ON Data'!L:L,'ON Data'!$D:$D,$A$4,'ON Data'!$E:$E,4),SUMIFS('ON Data'!L:L,'ON Data'!$E:$E,4))</f>
        <v>2598</v>
      </c>
      <c r="H13" s="406">
        <f xml:space="preserve">
IF($A$4&lt;=12,SUMIFS('ON Data'!P:P,'ON Data'!$D:$D,$A$4,'ON Data'!$E:$E,4),SUMIFS('ON Data'!P:P,'ON Data'!$E:$E,4))</f>
        <v>22</v>
      </c>
      <c r="I13" s="406">
        <f xml:space="preserve">
IF($A$4&lt;=12,SUMIFS('ON Data'!Q:Q,'ON Data'!$D:$D,$A$4,'ON Data'!$E:$E,4),SUMIFS('ON Data'!Q:Q,'ON Data'!$E:$E,4))</f>
        <v>41</v>
      </c>
      <c r="J13" s="406">
        <f xml:space="preserve">
IF($A$4&lt;=12,SUMIFS('ON Data'!R:R,'ON Data'!$D:$D,$A$4,'ON Data'!$E:$E,4),SUMIFS('ON Data'!R:R,'ON Data'!$E:$E,4))</f>
        <v>1310.25</v>
      </c>
      <c r="K13" s="406">
        <f xml:space="preserve">
IF($A$4&lt;=12,SUMIFS('ON Data'!S:S,'ON Data'!$D:$D,$A$4,'ON Data'!$E:$E,4),SUMIFS('ON Data'!S:S,'ON Data'!$E:$E,4))</f>
        <v>304.75</v>
      </c>
      <c r="L13" s="406">
        <f xml:space="preserve">
IF($A$4&lt;=12,SUMIFS('ON Data'!AL:AL,'ON Data'!$D:$D,$A$4,'ON Data'!$E:$E,4),SUMIFS('ON Data'!AL:AL,'ON Data'!$E:$E,4))</f>
        <v>104.75</v>
      </c>
      <c r="M13" s="406">
        <f xml:space="preserve">
IF($A$4&lt;=12,SUMIFS('ON Data'!AO:AO,'ON Data'!$D:$D,$A$4,'ON Data'!$E:$E,4),SUMIFS('ON Data'!AO:AO,'ON Data'!$E:$E,4))</f>
        <v>0</v>
      </c>
      <c r="N13" s="406">
        <f xml:space="preserve">
IF($A$4&lt;=12,SUMIFS('ON Data'!AQ:AQ,'ON Data'!$D:$D,$A$4,'ON Data'!$E:$E,4),SUMIFS('ON Data'!AQ:AQ,'ON Data'!$E:$E,4))</f>
        <v>0</v>
      </c>
      <c r="O13" s="406">
        <f xml:space="preserve">
IF($A$4&lt;=12,SUMIFS('ON Data'!AT:AT,'ON Data'!$D:$D,$A$4,'ON Data'!$E:$E,4),SUMIFS('ON Data'!AT:AT,'ON Data'!$E:$E,4))</f>
        <v>44</v>
      </c>
      <c r="P13" s="407">
        <f xml:space="preserve">
IF($A$4&lt;=12,SUMIFS('ON Data'!AW:AW,'ON Data'!$D:$D,$A$4,'ON Data'!$E:$E,4),SUMIFS('ON Data'!AW:AW,'ON Data'!$E:$E,4))</f>
        <v>32</v>
      </c>
      <c r="Q13" s="503"/>
    </row>
    <row r="14" spans="1:17" ht="15" thickBot="1" x14ac:dyDescent="0.35">
      <c r="A14" s="387" t="s">
        <v>232</v>
      </c>
      <c r="B14" s="408">
        <f xml:space="preserve">
IF($A$4&lt;=12,SUMIFS('ON Data'!F:F,'ON Data'!$D:$D,$A$4,'ON Data'!$E:$E,5),SUMIFS('ON Data'!F:F,'ON Data'!$E:$E,5))</f>
        <v>95</v>
      </c>
      <c r="C14" s="409">
        <f xml:space="preserve">
IF($A$4&lt;=12,SUMIFS('ON Data'!G:G,'ON Data'!$D:$D,$A$4,'ON Data'!$E:$E,5),SUMIFS('ON Data'!G:G,'ON Data'!$E:$E,5))</f>
        <v>70</v>
      </c>
      <c r="D14" s="410">
        <f xml:space="preserve">
IF($A$4&lt;=12,SUMIFS('ON Data'!I:I,'ON Data'!$D:$D,$A$4,'ON Data'!$E:$E,5),SUMIFS('ON Data'!I:I,'ON Data'!$E:$E,5))</f>
        <v>25</v>
      </c>
      <c r="E14" s="410">
        <f xml:space="preserve">
IF($A$4&lt;=12,SUMIFS('ON Data'!J:J,'ON Data'!$D:$D,$A$4,'ON Data'!$E:$E,5),SUMIFS('ON Data'!J:J,'ON Data'!$E:$E,5))</f>
        <v>0</v>
      </c>
      <c r="F14" s="410">
        <f xml:space="preserve">
IF($A$4&lt;=12,SUMIFS('ON Data'!K:K,'ON Data'!$D:$D,$A$4,'ON Data'!$E:$E,5),SUMIFS('ON Data'!K:K,'ON Data'!$E:$E,5))</f>
        <v>0</v>
      </c>
      <c r="G14" s="410">
        <f xml:space="preserve">
IF($A$4&lt;=12,SUMIFS('ON Data'!L:L,'ON Data'!$D:$D,$A$4,'ON Data'!$E:$E,5),SUMIFS('ON Data'!L:L,'ON Data'!$E:$E,5))</f>
        <v>0</v>
      </c>
      <c r="H14" s="410">
        <f xml:space="preserve">
IF($A$4&lt;=12,SUMIFS('ON Data'!P:P,'ON Data'!$D:$D,$A$4,'ON Data'!$E:$E,5),SUMIFS('ON Data'!P:P,'ON Data'!$E:$E,5))</f>
        <v>0</v>
      </c>
      <c r="I14" s="410">
        <f xml:space="preserve">
IF($A$4&lt;=12,SUMIFS('ON Data'!Q:Q,'ON Data'!$D:$D,$A$4,'ON Data'!$E:$E,5),SUMIFS('ON Data'!Q:Q,'ON Data'!$E:$E,5))</f>
        <v>0</v>
      </c>
      <c r="J14" s="410">
        <f xml:space="preserve">
IF($A$4&lt;=12,SUMIFS('ON Data'!R:R,'ON Data'!$D:$D,$A$4,'ON Data'!$E:$E,5),SUMIFS('ON Data'!R:R,'ON Data'!$E:$E,5))</f>
        <v>0</v>
      </c>
      <c r="K14" s="410">
        <f xml:space="preserve">
IF($A$4&lt;=12,SUMIFS('ON Data'!S:S,'ON Data'!$D:$D,$A$4,'ON Data'!$E:$E,5),SUMIFS('ON Data'!S:S,'ON Data'!$E:$E,5))</f>
        <v>0</v>
      </c>
      <c r="L14" s="410">
        <f xml:space="preserve">
IF($A$4&lt;=12,SUMIFS('ON Data'!AL:AL,'ON Data'!$D:$D,$A$4,'ON Data'!$E:$E,5),SUMIFS('ON Data'!AL:AL,'ON Data'!$E:$E,5))</f>
        <v>0</v>
      </c>
      <c r="M14" s="410">
        <f xml:space="preserve">
IF($A$4&lt;=12,SUMIFS('ON Data'!AO:AO,'ON Data'!$D:$D,$A$4,'ON Data'!$E:$E,5),SUMIFS('ON Data'!AO:AO,'ON Data'!$E:$E,5))</f>
        <v>0</v>
      </c>
      <c r="N14" s="410">
        <f xml:space="preserve">
IF($A$4&lt;=12,SUMIFS('ON Data'!AQ:AQ,'ON Data'!$D:$D,$A$4,'ON Data'!$E:$E,5),SUMIFS('ON Data'!AQ:AQ,'ON Data'!$E:$E,5))</f>
        <v>0</v>
      </c>
      <c r="O14" s="410">
        <f xml:space="preserve">
IF($A$4&lt;=12,SUMIFS('ON Data'!AT:AT,'ON Data'!$D:$D,$A$4,'ON Data'!$E:$E,5),SUMIFS('ON Data'!AT:AT,'ON Data'!$E:$E,5))</f>
        <v>0</v>
      </c>
      <c r="P14" s="411">
        <f xml:space="preserve">
IF($A$4&lt;=12,SUMIFS('ON Data'!AW:AW,'ON Data'!$D:$D,$A$4,'ON Data'!$E:$E,5),SUMIFS('ON Data'!AW:AW,'ON Data'!$E:$E,5))</f>
        <v>0</v>
      </c>
      <c r="Q14" s="503"/>
    </row>
    <row r="15" spans="1:17" x14ac:dyDescent="0.3">
      <c r="A15" s="282" t="s">
        <v>242</v>
      </c>
      <c r="B15" s="412"/>
      <c r="C15" s="413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5"/>
      <c r="Q15" s="503"/>
    </row>
    <row r="16" spans="1:17" x14ac:dyDescent="0.3">
      <c r="A16" s="388" t="s">
        <v>233</v>
      </c>
      <c r="B16" s="404">
        <f xml:space="preserve">
IF($A$4&lt;=12,SUMIFS('ON Data'!F:F,'ON Data'!$D:$D,$A$4,'ON Data'!$E:$E,7),SUMIFS('ON Data'!F:F,'ON Data'!$E:$E,7))</f>
        <v>0</v>
      </c>
      <c r="C16" s="405">
        <f xml:space="preserve">
IF($A$4&lt;=12,SUMIFS('ON Data'!G:G,'ON Data'!$D:$D,$A$4,'ON Data'!$E:$E,7),SUMIFS('ON Data'!G:G,'ON Data'!$E:$E,7))</f>
        <v>0</v>
      </c>
      <c r="D16" s="406">
        <f xml:space="preserve">
IF($A$4&lt;=12,SUMIFS('ON Data'!I:I,'ON Data'!$D:$D,$A$4,'ON Data'!$E:$E,7),SUMIFS('ON Data'!I:I,'ON Data'!$E:$E,7))</f>
        <v>0</v>
      </c>
      <c r="E16" s="406">
        <f xml:space="preserve">
IF($A$4&lt;=12,SUMIFS('ON Data'!J:J,'ON Data'!$D:$D,$A$4,'ON Data'!$E:$E,7),SUMIFS('ON Data'!J:J,'ON Data'!$E:$E,7))</f>
        <v>0</v>
      </c>
      <c r="F16" s="406">
        <f xml:space="preserve">
IF($A$4&lt;=12,SUMIFS('ON Data'!K:K,'ON Data'!$D:$D,$A$4,'ON Data'!$E:$E,7),SUMIFS('ON Data'!K:K,'ON Data'!$E:$E,7))</f>
        <v>0</v>
      </c>
      <c r="G16" s="406">
        <f xml:space="preserve">
IF($A$4&lt;=12,SUMIFS('ON Data'!L:L,'ON Data'!$D:$D,$A$4,'ON Data'!$E:$E,7),SUMIFS('ON Data'!L:L,'ON Data'!$E:$E,7))</f>
        <v>0</v>
      </c>
      <c r="H16" s="406">
        <f xml:space="preserve">
IF($A$4&lt;=12,SUMIFS('ON Data'!P:P,'ON Data'!$D:$D,$A$4,'ON Data'!$E:$E,7),SUMIFS('ON Data'!P:P,'ON Data'!$E:$E,7))</f>
        <v>0</v>
      </c>
      <c r="I16" s="406">
        <f xml:space="preserve">
IF($A$4&lt;=12,SUMIFS('ON Data'!Q:Q,'ON Data'!$D:$D,$A$4,'ON Data'!$E:$E,7),SUMIFS('ON Data'!Q:Q,'ON Data'!$E:$E,7))</f>
        <v>0</v>
      </c>
      <c r="J16" s="406">
        <f xml:space="preserve">
IF($A$4&lt;=12,SUMIFS('ON Data'!R:R,'ON Data'!$D:$D,$A$4,'ON Data'!$E:$E,7),SUMIFS('ON Data'!R:R,'ON Data'!$E:$E,7))</f>
        <v>0</v>
      </c>
      <c r="K16" s="406">
        <f xml:space="preserve">
IF($A$4&lt;=12,SUMIFS('ON Data'!S:S,'ON Data'!$D:$D,$A$4,'ON Data'!$E:$E,7),SUMIFS('ON Data'!S:S,'ON Data'!$E:$E,7))</f>
        <v>0</v>
      </c>
      <c r="L16" s="406">
        <f xml:space="preserve">
IF($A$4&lt;=12,SUMIFS('ON Data'!AL:AL,'ON Data'!$D:$D,$A$4,'ON Data'!$E:$E,7),SUMIFS('ON Data'!AL:AL,'ON Data'!$E:$E,7))</f>
        <v>0</v>
      </c>
      <c r="M16" s="406">
        <f xml:space="preserve">
IF($A$4&lt;=12,SUMIFS('ON Data'!AO:AO,'ON Data'!$D:$D,$A$4,'ON Data'!$E:$E,7),SUMIFS('ON Data'!AO:AO,'ON Data'!$E:$E,7))</f>
        <v>0</v>
      </c>
      <c r="N16" s="406">
        <f xml:space="preserve">
IF($A$4&lt;=12,SUMIFS('ON Data'!AQ:AQ,'ON Data'!$D:$D,$A$4,'ON Data'!$E:$E,7),SUMIFS('ON Data'!AQ:AQ,'ON Data'!$E:$E,7))</f>
        <v>0</v>
      </c>
      <c r="O16" s="406">
        <f xml:space="preserve">
IF($A$4&lt;=12,SUMIFS('ON Data'!AT:AT,'ON Data'!$D:$D,$A$4,'ON Data'!$E:$E,7),SUMIFS('ON Data'!AT:AT,'ON Data'!$E:$E,7))</f>
        <v>0</v>
      </c>
      <c r="P16" s="407">
        <f xml:space="preserve">
IF($A$4&lt;=12,SUMIFS('ON Data'!AW:AW,'ON Data'!$D:$D,$A$4,'ON Data'!$E:$E,7),SUMIFS('ON Data'!AW:AW,'ON Data'!$E:$E,7))</f>
        <v>0</v>
      </c>
      <c r="Q16" s="503"/>
    </row>
    <row r="17" spans="1:46" x14ac:dyDescent="0.3">
      <c r="A17" s="388" t="s">
        <v>234</v>
      </c>
      <c r="B17" s="404">
        <f xml:space="preserve">
IF($A$4&lt;=12,SUMIFS('ON Data'!F:F,'ON Data'!$D:$D,$A$4,'ON Data'!$E:$E,8),SUMIFS('ON Data'!F:F,'ON Data'!$E:$E,8))</f>
        <v>0</v>
      </c>
      <c r="C17" s="405">
        <f xml:space="preserve">
IF($A$4&lt;=12,SUMIFS('ON Data'!G:G,'ON Data'!$D:$D,$A$4,'ON Data'!$E:$E,8),SUMIFS('ON Data'!G:G,'ON Data'!$E:$E,8))</f>
        <v>0</v>
      </c>
      <c r="D17" s="406">
        <f xml:space="preserve">
IF($A$4&lt;=12,SUMIFS('ON Data'!I:I,'ON Data'!$D:$D,$A$4,'ON Data'!$E:$E,8),SUMIFS('ON Data'!I:I,'ON Data'!$E:$E,8))</f>
        <v>0</v>
      </c>
      <c r="E17" s="406">
        <f xml:space="preserve">
IF($A$4&lt;=12,SUMIFS('ON Data'!J:J,'ON Data'!$D:$D,$A$4,'ON Data'!$E:$E,8),SUMIFS('ON Data'!J:J,'ON Data'!$E:$E,8))</f>
        <v>0</v>
      </c>
      <c r="F17" s="406">
        <f xml:space="preserve">
IF($A$4&lt;=12,SUMIFS('ON Data'!K:K,'ON Data'!$D:$D,$A$4,'ON Data'!$E:$E,8),SUMIFS('ON Data'!K:K,'ON Data'!$E:$E,8))</f>
        <v>0</v>
      </c>
      <c r="G17" s="406">
        <f xml:space="preserve">
IF($A$4&lt;=12,SUMIFS('ON Data'!L:L,'ON Data'!$D:$D,$A$4,'ON Data'!$E:$E,8),SUMIFS('ON Data'!L:L,'ON Data'!$E:$E,8))</f>
        <v>0</v>
      </c>
      <c r="H17" s="406">
        <f xml:space="preserve">
IF($A$4&lt;=12,SUMIFS('ON Data'!P:P,'ON Data'!$D:$D,$A$4,'ON Data'!$E:$E,8),SUMIFS('ON Data'!P:P,'ON Data'!$E:$E,8))</f>
        <v>0</v>
      </c>
      <c r="I17" s="406">
        <f xml:space="preserve">
IF($A$4&lt;=12,SUMIFS('ON Data'!Q:Q,'ON Data'!$D:$D,$A$4,'ON Data'!$E:$E,8),SUMIFS('ON Data'!Q:Q,'ON Data'!$E:$E,8))</f>
        <v>0</v>
      </c>
      <c r="J17" s="406">
        <f xml:space="preserve">
IF($A$4&lt;=12,SUMIFS('ON Data'!R:R,'ON Data'!$D:$D,$A$4,'ON Data'!$E:$E,8),SUMIFS('ON Data'!R:R,'ON Data'!$E:$E,8))</f>
        <v>0</v>
      </c>
      <c r="K17" s="406">
        <f xml:space="preserve">
IF($A$4&lt;=12,SUMIFS('ON Data'!S:S,'ON Data'!$D:$D,$A$4,'ON Data'!$E:$E,8),SUMIFS('ON Data'!S:S,'ON Data'!$E:$E,8))</f>
        <v>0</v>
      </c>
      <c r="L17" s="406">
        <f xml:space="preserve">
IF($A$4&lt;=12,SUMIFS('ON Data'!AL:AL,'ON Data'!$D:$D,$A$4,'ON Data'!$E:$E,8),SUMIFS('ON Data'!AL:AL,'ON Data'!$E:$E,8))</f>
        <v>0</v>
      </c>
      <c r="M17" s="406">
        <f xml:space="preserve">
IF($A$4&lt;=12,SUMIFS('ON Data'!AO:AO,'ON Data'!$D:$D,$A$4,'ON Data'!$E:$E,8),SUMIFS('ON Data'!AO:AO,'ON Data'!$E:$E,8))</f>
        <v>0</v>
      </c>
      <c r="N17" s="406">
        <f xml:space="preserve">
IF($A$4&lt;=12,SUMIFS('ON Data'!AQ:AQ,'ON Data'!$D:$D,$A$4,'ON Data'!$E:$E,8),SUMIFS('ON Data'!AQ:AQ,'ON Data'!$E:$E,8))</f>
        <v>0</v>
      </c>
      <c r="O17" s="406">
        <f xml:space="preserve">
IF($A$4&lt;=12,SUMIFS('ON Data'!AT:AT,'ON Data'!$D:$D,$A$4,'ON Data'!$E:$E,8),SUMIFS('ON Data'!AT:AT,'ON Data'!$E:$E,8))</f>
        <v>0</v>
      </c>
      <c r="P17" s="407">
        <f xml:space="preserve">
IF($A$4&lt;=12,SUMIFS('ON Data'!AW:AW,'ON Data'!$D:$D,$A$4,'ON Data'!$E:$E,8),SUMIFS('ON Data'!AW:AW,'ON Data'!$E:$E,8))</f>
        <v>0</v>
      </c>
      <c r="Q17" s="503"/>
    </row>
    <row r="18" spans="1:46" x14ac:dyDescent="0.3">
      <c r="A18" s="388" t="s">
        <v>235</v>
      </c>
      <c r="B18" s="404">
        <f xml:space="preserve">
B19-B16-B17</f>
        <v>139526</v>
      </c>
      <c r="C18" s="405">
        <f t="shared" ref="C18:P18" si="0" xml:space="preserve">
C19-C16-C17</f>
        <v>0</v>
      </c>
      <c r="D18" s="406">
        <f t="shared" si="0"/>
        <v>0</v>
      </c>
      <c r="E18" s="406">
        <f t="shared" si="0"/>
        <v>0</v>
      </c>
      <c r="F18" s="406">
        <f t="shared" si="0"/>
        <v>0</v>
      </c>
      <c r="G18" s="406">
        <f t="shared" si="0"/>
        <v>0</v>
      </c>
      <c r="H18" s="406">
        <f t="shared" si="0"/>
        <v>0</v>
      </c>
      <c r="I18" s="406">
        <f t="shared" si="0"/>
        <v>9350</v>
      </c>
      <c r="J18" s="406">
        <f t="shared" si="0"/>
        <v>71984</v>
      </c>
      <c r="K18" s="406">
        <f t="shared" si="0"/>
        <v>33816</v>
      </c>
      <c r="L18" s="406">
        <f t="shared" si="0"/>
        <v>0</v>
      </c>
      <c r="M18" s="406">
        <f t="shared" si="0"/>
        <v>4064</v>
      </c>
      <c r="N18" s="406">
        <f t="shared" si="0"/>
        <v>2450</v>
      </c>
      <c r="O18" s="406">
        <f t="shared" si="0"/>
        <v>17862</v>
      </c>
      <c r="P18" s="407">
        <f t="shared" si="0"/>
        <v>0</v>
      </c>
      <c r="Q18" s="503"/>
    </row>
    <row r="19" spans="1:46" ht="15" thickBot="1" x14ac:dyDescent="0.35">
      <c r="A19" s="389" t="s">
        <v>236</v>
      </c>
      <c r="B19" s="416">
        <f xml:space="preserve">
IF($A$4&lt;=12,SUMIFS('ON Data'!F:F,'ON Data'!$D:$D,$A$4,'ON Data'!$E:$E,9),SUMIFS('ON Data'!F:F,'ON Data'!$E:$E,9))</f>
        <v>139526</v>
      </c>
      <c r="C19" s="417">
        <f xml:space="preserve">
IF($A$4&lt;=12,SUMIFS('ON Data'!G:G,'ON Data'!$D:$D,$A$4,'ON Data'!$E:$E,9),SUMIFS('ON Data'!G:G,'ON Data'!$E:$E,9))</f>
        <v>0</v>
      </c>
      <c r="D19" s="418">
        <f xml:space="preserve">
IF($A$4&lt;=12,SUMIFS('ON Data'!I:I,'ON Data'!$D:$D,$A$4,'ON Data'!$E:$E,9),SUMIFS('ON Data'!I:I,'ON Data'!$E:$E,9))</f>
        <v>0</v>
      </c>
      <c r="E19" s="418">
        <f xml:space="preserve">
IF($A$4&lt;=12,SUMIFS('ON Data'!J:J,'ON Data'!$D:$D,$A$4,'ON Data'!$E:$E,9),SUMIFS('ON Data'!J:J,'ON Data'!$E:$E,9))</f>
        <v>0</v>
      </c>
      <c r="F19" s="418">
        <f xml:space="preserve">
IF($A$4&lt;=12,SUMIFS('ON Data'!K:K,'ON Data'!$D:$D,$A$4,'ON Data'!$E:$E,9),SUMIFS('ON Data'!K:K,'ON Data'!$E:$E,9))</f>
        <v>0</v>
      </c>
      <c r="G19" s="418">
        <f xml:space="preserve">
IF($A$4&lt;=12,SUMIFS('ON Data'!L:L,'ON Data'!$D:$D,$A$4,'ON Data'!$E:$E,9),SUMIFS('ON Data'!L:L,'ON Data'!$E:$E,9))</f>
        <v>0</v>
      </c>
      <c r="H19" s="418">
        <f xml:space="preserve">
IF($A$4&lt;=12,SUMIFS('ON Data'!P:P,'ON Data'!$D:$D,$A$4,'ON Data'!$E:$E,9),SUMIFS('ON Data'!P:P,'ON Data'!$E:$E,9))</f>
        <v>0</v>
      </c>
      <c r="I19" s="418">
        <f xml:space="preserve">
IF($A$4&lt;=12,SUMIFS('ON Data'!Q:Q,'ON Data'!$D:$D,$A$4,'ON Data'!$E:$E,9),SUMIFS('ON Data'!Q:Q,'ON Data'!$E:$E,9))</f>
        <v>9350</v>
      </c>
      <c r="J19" s="418">
        <f xml:space="preserve">
IF($A$4&lt;=12,SUMIFS('ON Data'!R:R,'ON Data'!$D:$D,$A$4,'ON Data'!$E:$E,9),SUMIFS('ON Data'!R:R,'ON Data'!$E:$E,9))</f>
        <v>71984</v>
      </c>
      <c r="K19" s="418">
        <f xml:space="preserve">
IF($A$4&lt;=12,SUMIFS('ON Data'!S:S,'ON Data'!$D:$D,$A$4,'ON Data'!$E:$E,9),SUMIFS('ON Data'!S:S,'ON Data'!$E:$E,9))</f>
        <v>33816</v>
      </c>
      <c r="L19" s="418">
        <f xml:space="preserve">
IF($A$4&lt;=12,SUMIFS('ON Data'!AL:AL,'ON Data'!$D:$D,$A$4,'ON Data'!$E:$E,9),SUMIFS('ON Data'!AL:AL,'ON Data'!$E:$E,9))</f>
        <v>0</v>
      </c>
      <c r="M19" s="418">
        <f xml:space="preserve">
IF($A$4&lt;=12,SUMIFS('ON Data'!AO:AO,'ON Data'!$D:$D,$A$4,'ON Data'!$E:$E,9),SUMIFS('ON Data'!AO:AO,'ON Data'!$E:$E,9))</f>
        <v>4064</v>
      </c>
      <c r="N19" s="418">
        <f xml:space="preserve">
IF($A$4&lt;=12,SUMIFS('ON Data'!AQ:AQ,'ON Data'!$D:$D,$A$4,'ON Data'!$E:$E,9),SUMIFS('ON Data'!AQ:AQ,'ON Data'!$E:$E,9))</f>
        <v>2450</v>
      </c>
      <c r="O19" s="418">
        <f xml:space="preserve">
IF($A$4&lt;=12,SUMIFS('ON Data'!AT:AT,'ON Data'!$D:$D,$A$4,'ON Data'!$E:$E,9),SUMIFS('ON Data'!AT:AT,'ON Data'!$E:$E,9))</f>
        <v>17862</v>
      </c>
      <c r="P19" s="419">
        <f xml:space="preserve">
IF($A$4&lt;=12,SUMIFS('ON Data'!AW:AW,'ON Data'!$D:$D,$A$4,'ON Data'!$E:$E,9),SUMIFS('ON Data'!AW:AW,'ON Data'!$E:$E,9))</f>
        <v>0</v>
      </c>
      <c r="Q19" s="503"/>
    </row>
    <row r="20" spans="1:46" ht="15" collapsed="1" thickBot="1" x14ac:dyDescent="0.35">
      <c r="A20" s="390" t="s">
        <v>94</v>
      </c>
      <c r="B20" s="547">
        <f xml:space="preserve">
IF($A$4&lt;=12,SUMIFS('ON Data'!F:F,'ON Data'!$D:$D,$A$4,'ON Data'!$E:$E,6),SUMIFS('ON Data'!F:F,'ON Data'!$E:$E,6))</f>
        <v>23600846</v>
      </c>
      <c r="C20" s="548">
        <f xml:space="preserve">
IF($A$4&lt;=12,SUMIFS('ON Data'!G:G,'ON Data'!$D:$D,$A$4,'ON Data'!$E:$E,6),SUMIFS('ON Data'!G:G,'ON Data'!$E:$E,6))</f>
        <v>10500</v>
      </c>
      <c r="D20" s="549">
        <f xml:space="preserve">
IF($A$4&lt;=12,SUMIFS('ON Data'!I:I,'ON Data'!$D:$D,$A$4,'ON Data'!$E:$E,6),SUMIFS('ON Data'!I:I,'ON Data'!$E:$E,6))</f>
        <v>281310</v>
      </c>
      <c r="E20" s="549">
        <f xml:space="preserve">
IF($A$4&lt;=12,SUMIFS('ON Data'!J:J,'ON Data'!$D:$D,$A$4,'ON Data'!$E:$E,6),SUMIFS('ON Data'!J:J,'ON Data'!$E:$E,6))</f>
        <v>404853</v>
      </c>
      <c r="F20" s="549">
        <f xml:space="preserve">
IF($A$4&lt;=12,SUMIFS('ON Data'!K:K,'ON Data'!$D:$D,$A$4,'ON Data'!$E:$E,6),SUMIFS('ON Data'!K:K,'ON Data'!$E:$E,6))</f>
        <v>670828</v>
      </c>
      <c r="G20" s="549">
        <f xml:space="preserve">
IF($A$4&lt;=12,SUMIFS('ON Data'!L:L,'ON Data'!$D:$D,$A$4,'ON Data'!$E:$E,6),SUMIFS('ON Data'!L:L,'ON Data'!$E:$E,6))</f>
        <v>9961026</v>
      </c>
      <c r="H20" s="549">
        <f xml:space="preserve">
IF($A$4&lt;=12,SUMIFS('ON Data'!P:P,'ON Data'!$D:$D,$A$4,'ON Data'!$E:$E,6),SUMIFS('ON Data'!P:P,'ON Data'!$E:$E,6))</f>
        <v>86586</v>
      </c>
      <c r="I20" s="549">
        <f xml:space="preserve">
IF($A$4&lt;=12,SUMIFS('ON Data'!Q:Q,'ON Data'!$D:$D,$A$4,'ON Data'!$E:$E,6),SUMIFS('ON Data'!Q:Q,'ON Data'!$E:$E,6))</f>
        <v>1898943</v>
      </c>
      <c r="J20" s="549">
        <f xml:space="preserve">
IF($A$4&lt;=12,SUMIFS('ON Data'!R:R,'ON Data'!$D:$D,$A$4,'ON Data'!$E:$E,6),SUMIFS('ON Data'!R:R,'ON Data'!$E:$E,6))</f>
        <v>5952988</v>
      </c>
      <c r="K20" s="549">
        <f xml:space="preserve">
IF($A$4&lt;=12,SUMIFS('ON Data'!S:S,'ON Data'!$D:$D,$A$4,'ON Data'!$E:$E,6),SUMIFS('ON Data'!S:S,'ON Data'!$E:$E,6))</f>
        <v>2822155</v>
      </c>
      <c r="L20" s="549">
        <f xml:space="preserve">
IF($A$4&lt;=12,SUMIFS('ON Data'!AL:AL,'ON Data'!$D:$D,$A$4,'ON Data'!$E:$E,6),SUMIFS('ON Data'!AL:AL,'ON Data'!$E:$E,6))</f>
        <v>216282</v>
      </c>
      <c r="M20" s="549">
        <f xml:space="preserve">
IF($A$4&lt;=12,SUMIFS('ON Data'!AO:AO,'ON Data'!$D:$D,$A$4,'ON Data'!$E:$E,6),SUMIFS('ON Data'!AO:AO,'ON Data'!$E:$E,6))</f>
        <v>453074</v>
      </c>
      <c r="N20" s="549">
        <f xml:space="preserve">
IF($A$4&lt;=12,SUMIFS('ON Data'!AQ:AQ,'ON Data'!$D:$D,$A$4,'ON Data'!$E:$E,6),SUMIFS('ON Data'!AQ:AQ,'ON Data'!$E:$E,6))</f>
        <v>225478</v>
      </c>
      <c r="O20" s="549">
        <f xml:space="preserve">
IF($A$4&lt;=12,SUMIFS('ON Data'!AT:AT,'ON Data'!$D:$D,$A$4,'ON Data'!$E:$E,6),SUMIFS('ON Data'!AT:AT,'ON Data'!$E:$E,6))</f>
        <v>556167</v>
      </c>
      <c r="P20" s="550">
        <f xml:space="preserve">
IF($A$4&lt;=12,SUMIFS('ON Data'!AW:AW,'ON Data'!$D:$D,$A$4,'ON Data'!$E:$E,6),SUMIFS('ON Data'!AW:AW,'ON Data'!$E:$E,6))</f>
        <v>60656</v>
      </c>
      <c r="Q20" s="503"/>
    </row>
    <row r="21" spans="1:46" ht="15" hidden="1" outlineLevel="1" thickBot="1" x14ac:dyDescent="0.35">
      <c r="A21" s="383" t="s">
        <v>131</v>
      </c>
      <c r="B21" s="541">
        <f xml:space="preserve">
IF($A$4&lt;=12,SUMIFS('ON Data'!F:F,'ON Data'!$D:$D,$A$4,'ON Data'!$E:$E,12),SUMIFS('ON Data'!F:F,'ON Data'!$E:$E,12))</f>
        <v>0</v>
      </c>
      <c r="C21" s="540">
        <f xml:space="preserve">
IF($A$4&lt;=12,SUMIFS('ON Data'!G:G,'ON Data'!$D:$D,$A$4,'ON Data'!$E:$E,12),SUMIFS('ON Data'!G:G,'ON Data'!$E:$E,12))</f>
        <v>0</v>
      </c>
      <c r="D21" s="525"/>
      <c r="E21" s="525">
        <f xml:space="preserve">
IF($A$4&lt;=12,SUMIFS('ON Data'!J:J,'ON Data'!$D:$D,$A$4,'ON Data'!$E:$E,12),SUMIFS('ON Data'!J:J,'ON Data'!$E:$E,12))</f>
        <v>0</v>
      </c>
      <c r="F21" s="525">
        <f xml:space="preserve">
IF($A$4&lt;=12,SUMIFS('ON Data'!K:K,'ON Data'!$D:$D,$A$4,'ON Data'!$E:$E,12),SUMIFS('ON Data'!K:K,'ON Data'!$E:$E,12))</f>
        <v>0</v>
      </c>
      <c r="G21" s="525">
        <f xml:space="preserve">
IF($A$4&lt;=12,SUMIFS('ON Data'!L:L,'ON Data'!$D:$D,$A$4,'ON Data'!$E:$E,12),SUMIFS('ON Data'!L:L,'ON Data'!$E:$E,12))</f>
        <v>0</v>
      </c>
      <c r="H21" s="525">
        <f xml:space="preserve">
IF($A$4&lt;=12,SUMIFS('ON Data'!P:P,'ON Data'!$D:$D,$A$4,'ON Data'!$E:$E,12),SUMIFS('ON Data'!P:P,'ON Data'!$E:$E,12))</f>
        <v>0</v>
      </c>
      <c r="I21" s="525">
        <f xml:space="preserve">
IF($A$4&lt;=12,SUMIFS('ON Data'!Q:Q,'ON Data'!$D:$D,$A$4,'ON Data'!$E:$E,12),SUMIFS('ON Data'!Q:Q,'ON Data'!$E:$E,12))</f>
        <v>0</v>
      </c>
      <c r="J21" s="525">
        <f xml:space="preserve">
IF($A$4&lt;=12,SUMIFS('ON Data'!R:R,'ON Data'!$D:$D,$A$4,'ON Data'!$E:$E,12),SUMIFS('ON Data'!R:R,'ON Data'!$E:$E,12))</f>
        <v>0</v>
      </c>
      <c r="K21" s="525">
        <f xml:space="preserve">
IF($A$4&lt;=12,SUMIFS('ON Data'!S:S,'ON Data'!$D:$D,$A$4,'ON Data'!$E:$E,12),SUMIFS('ON Data'!S:S,'ON Data'!$E:$E,12))</f>
        <v>0</v>
      </c>
      <c r="L21" s="525">
        <f xml:space="preserve">
IF($A$4&lt;=12,SUMIFS('ON Data'!AL:AL,'ON Data'!$D:$D,$A$4,'ON Data'!$E:$E,12),SUMIFS('ON Data'!AL:AL,'ON Data'!$E:$E,12))</f>
        <v>0</v>
      </c>
      <c r="M21" s="525">
        <f xml:space="preserve">
IF($A$4&lt;=12,SUMIFS('ON Data'!AO:AO,'ON Data'!$D:$D,$A$4,'ON Data'!$E:$E,12),SUMIFS('ON Data'!AO:AO,'ON Data'!$E:$E,12))</f>
        <v>0</v>
      </c>
      <c r="N21" s="525">
        <f xml:space="preserve">
IF($A$4&lt;=12,SUMIFS('ON Data'!AQ:AQ,'ON Data'!$D:$D,$A$4,'ON Data'!$E:$E,12),SUMIFS('ON Data'!AQ:AQ,'ON Data'!$E:$E,12))</f>
        <v>0</v>
      </c>
      <c r="O21" s="525"/>
      <c r="P21" s="526"/>
      <c r="Q21" s="503"/>
    </row>
    <row r="22" spans="1:46" ht="15" hidden="1" outlineLevel="1" thickBot="1" x14ac:dyDescent="0.35">
      <c r="A22" s="383" t="s">
        <v>96</v>
      </c>
      <c r="B22" s="542" t="str">
        <f xml:space="preserve">
IF(OR(B21="",B21=0),"",B20/B21)</f>
        <v/>
      </c>
      <c r="C22" s="468" t="str">
        <f t="shared" ref="C22:G22" si="1" xml:space="preserve">
IF(OR(C21="",C21=0),"",C20/C21)</f>
        <v/>
      </c>
      <c r="D22" s="469"/>
      <c r="E22" s="469" t="str">
        <f t="shared" si="1"/>
        <v/>
      </c>
      <c r="F22" s="469" t="str">
        <f t="shared" si="1"/>
        <v/>
      </c>
      <c r="G22" s="469" t="str">
        <f t="shared" si="1"/>
        <v/>
      </c>
      <c r="H22" s="469" t="str">
        <f t="shared" ref="H22:N22" si="2" xml:space="preserve">
IF(OR(H21="",H21=0),"",H20/H21)</f>
        <v/>
      </c>
      <c r="I22" s="469" t="str">
        <f t="shared" si="2"/>
        <v/>
      </c>
      <c r="J22" s="469" t="str">
        <f t="shared" si="2"/>
        <v/>
      </c>
      <c r="K22" s="469" t="str">
        <f t="shared" si="2"/>
        <v/>
      </c>
      <c r="L22" s="469" t="str">
        <f t="shared" si="2"/>
        <v/>
      </c>
      <c r="M22" s="469" t="str">
        <f t="shared" si="2"/>
        <v/>
      </c>
      <c r="N22" s="469" t="str">
        <f t="shared" si="2"/>
        <v/>
      </c>
      <c r="O22" s="469"/>
      <c r="P22" s="470"/>
      <c r="Q22" s="503"/>
    </row>
    <row r="23" spans="1:46" ht="15" hidden="1" outlineLevel="1" thickBot="1" x14ac:dyDescent="0.35">
      <c r="A23" s="391" t="s">
        <v>69</v>
      </c>
      <c r="B23" s="543">
        <f xml:space="preserve">
IF(B21="","",B20-B21)</f>
        <v>23600846</v>
      </c>
      <c r="C23" s="409">
        <f t="shared" ref="C23:G23" si="3" xml:space="preserve">
IF(C21="","",C20-C21)</f>
        <v>10500</v>
      </c>
      <c r="D23" s="410"/>
      <c r="E23" s="410">
        <f t="shared" si="3"/>
        <v>404853</v>
      </c>
      <c r="F23" s="410">
        <f t="shared" si="3"/>
        <v>670828</v>
      </c>
      <c r="G23" s="410">
        <f t="shared" si="3"/>
        <v>9961026</v>
      </c>
      <c r="H23" s="410">
        <f t="shared" ref="H23:N23" si="4" xml:space="preserve">
IF(H21="","",H20-H21)</f>
        <v>86586</v>
      </c>
      <c r="I23" s="410">
        <f t="shared" si="4"/>
        <v>1898943</v>
      </c>
      <c r="J23" s="410">
        <f t="shared" si="4"/>
        <v>5952988</v>
      </c>
      <c r="K23" s="410">
        <f t="shared" si="4"/>
        <v>2822155</v>
      </c>
      <c r="L23" s="410">
        <f t="shared" si="4"/>
        <v>216282</v>
      </c>
      <c r="M23" s="410">
        <f t="shared" si="4"/>
        <v>453074</v>
      </c>
      <c r="N23" s="410">
        <f t="shared" si="4"/>
        <v>225478</v>
      </c>
      <c r="O23" s="410"/>
      <c r="P23" s="411"/>
      <c r="Q23" s="503"/>
    </row>
    <row r="24" spans="1:46" x14ac:dyDescent="0.3">
      <c r="A24" s="385" t="s">
        <v>237</v>
      </c>
      <c r="B24" s="437" t="s">
        <v>3</v>
      </c>
      <c r="C24" s="537" t="s">
        <v>320</v>
      </c>
      <c r="D24" s="538" t="s">
        <v>321</v>
      </c>
      <c r="E24" s="538" t="s">
        <v>324</v>
      </c>
      <c r="F24" s="539" t="s">
        <v>248</v>
      </c>
      <c r="AT24" s="503"/>
    </row>
    <row r="25" spans="1:46" x14ac:dyDescent="0.3">
      <c r="A25" s="386" t="s">
        <v>94</v>
      </c>
      <c r="B25" s="404">
        <f xml:space="preserve">
SUM(C25:F25)</f>
        <v>59741</v>
      </c>
      <c r="C25" s="528">
        <f xml:space="preserve">
IF($A$4&lt;=12,SUMIFS('ON Data'!$G:$G,'ON Data'!$D:$D,$A$4,'ON Data'!$E:$E,10),SUMIFS('ON Data'!$G:$G,'ON Data'!$E:$E,10))</f>
        <v>23550</v>
      </c>
      <c r="D25" s="529">
        <f xml:space="preserve">
IF($A$4&lt;=12,SUMIFS('ON Data'!$J:$J,'ON Data'!$D:$D,$A$4,'ON Data'!$E:$E,10),SUMIFS('ON Data'!$J:$J,'ON Data'!$E:$E,10))</f>
        <v>0</v>
      </c>
      <c r="E25" s="529">
        <f xml:space="preserve">
IF($A$4&lt;=12,SUMIFS('ON Data'!$H:$H,'ON Data'!$D:$D,$A$4,'ON Data'!$E:$E,10),SUMIFS('ON Data'!$H:$H,'ON Data'!$E:$E,10))</f>
        <v>36191</v>
      </c>
      <c r="F25" s="530">
        <f xml:space="preserve">
IF($A$4&lt;=12,SUMIFS('ON Data'!$I:$I,'ON Data'!$D:$D,$A$4,'ON Data'!$E:$E,10),SUMIFS('ON Data'!$I:$I,'ON Data'!$E:$E,10))</f>
        <v>0</v>
      </c>
    </row>
    <row r="26" spans="1:46" x14ac:dyDescent="0.3">
      <c r="A26" s="392" t="s">
        <v>247</v>
      </c>
      <c r="B26" s="416">
        <f xml:space="preserve">
SUM(C26:F26)</f>
        <v>51960.180793419684</v>
      </c>
      <c r="C26" s="528">
        <f xml:space="preserve">
IF($A$4&lt;=12,SUMIFS('ON Data'!$G:$G,'ON Data'!$D:$D,$A$4,'ON Data'!$E:$E,11),SUMIFS('ON Data'!$G:$G,'ON Data'!$E:$E,11))</f>
        <v>25085.180793419684</v>
      </c>
      <c r="D26" s="529">
        <f xml:space="preserve">
IF($A$4&lt;=12,SUMIFS('ON Data'!$J:$J,'ON Data'!$D:$D,$A$4,'ON Data'!$E:$E,11),SUMIFS('ON Data'!$J:$J,'ON Data'!$E:$E,11))</f>
        <v>1041.6666666666667</v>
      </c>
      <c r="E26" s="529">
        <f xml:space="preserve">
IF($A$4&lt;=12,SUMIFS('ON Data'!$H:$H,'ON Data'!$D:$D,$A$4,'ON Data'!$E:$E,11),SUMIFS('ON Data'!$H:$H,'ON Data'!$E:$E,11))</f>
        <v>25833.333333333336</v>
      </c>
      <c r="F26" s="530">
        <f xml:space="preserve">
IF($A$4&lt;=12,SUMIFS('ON Data'!$I:$I,'ON Data'!$D:$D,$A$4,'ON Data'!$E:$E,11),SUMIFS('ON Data'!$I:$I,'ON Data'!$E:$E,11))</f>
        <v>0</v>
      </c>
    </row>
    <row r="27" spans="1:46" x14ac:dyDescent="0.3">
      <c r="A27" s="392" t="s">
        <v>96</v>
      </c>
      <c r="B27" s="438">
        <f xml:space="preserve">
IF(B26=0,0,B25/B26)</f>
        <v>1.1497458070347149</v>
      </c>
      <c r="C27" s="531">
        <f xml:space="preserve">
IF(C26=0,0,C25/C26)</f>
        <v>0.93880128646222905</v>
      </c>
      <c r="D27" s="532">
        <f t="shared" ref="D27:E27" si="5" xml:space="preserve">
IF(D26=0,0,D25/D26)</f>
        <v>0</v>
      </c>
      <c r="E27" s="532">
        <f t="shared" si="5"/>
        <v>1.4009419354838708</v>
      </c>
      <c r="F27" s="533">
        <f xml:space="preserve">
IF(F26=0,0,F25/F26)</f>
        <v>0</v>
      </c>
    </row>
    <row r="28" spans="1:46" ht="15" thickBot="1" x14ac:dyDescent="0.35">
      <c r="A28" s="392" t="s">
        <v>246</v>
      </c>
      <c r="B28" s="416">
        <f xml:space="preserve">
SUM(C28:F28)</f>
        <v>-7780.8192065803132</v>
      </c>
      <c r="C28" s="534">
        <f xml:space="preserve">
C26-C25</f>
        <v>1535.1807934196841</v>
      </c>
      <c r="D28" s="535">
        <f t="shared" ref="D28:E28" si="6" xml:space="preserve">
D26-D25</f>
        <v>1041.6666666666667</v>
      </c>
      <c r="E28" s="535">
        <f t="shared" si="6"/>
        <v>-10357.666666666664</v>
      </c>
      <c r="F28" s="536">
        <f xml:space="preserve">
F26-F25</f>
        <v>0</v>
      </c>
      <c r="G28" s="503"/>
      <c r="H28" s="503"/>
      <c r="I28" s="503"/>
      <c r="J28" s="503"/>
      <c r="K28" s="503"/>
      <c r="L28" s="503"/>
      <c r="M28" s="503"/>
      <c r="N28" s="503"/>
      <c r="O28" s="503"/>
      <c r="P28" s="503"/>
      <c r="Q28" s="503"/>
      <c r="R28" s="503"/>
      <c r="S28" s="503"/>
      <c r="T28" s="503"/>
      <c r="U28" s="503"/>
      <c r="V28" s="503"/>
      <c r="W28" s="503"/>
      <c r="X28" s="503"/>
      <c r="Y28" s="503"/>
      <c r="Z28" s="503"/>
      <c r="AA28" s="503"/>
      <c r="AB28" s="503"/>
      <c r="AC28" s="503"/>
      <c r="AD28" s="503"/>
      <c r="AE28" s="503"/>
      <c r="AF28" s="503"/>
      <c r="AG28" s="503"/>
      <c r="AH28" s="503"/>
      <c r="AI28" s="503"/>
      <c r="AJ28" s="503"/>
      <c r="AK28" s="503"/>
      <c r="AL28" s="503"/>
      <c r="AM28" s="503"/>
      <c r="AN28" s="503"/>
      <c r="AO28" s="503"/>
      <c r="AP28" s="503"/>
      <c r="AQ28" s="503"/>
      <c r="AR28" s="503"/>
      <c r="AS28" s="503"/>
    </row>
    <row r="29" spans="1:46" x14ac:dyDescent="0.3">
      <c r="A29" s="393"/>
      <c r="B29" s="393"/>
      <c r="C29" s="394"/>
      <c r="D29" s="393"/>
      <c r="E29" s="393"/>
      <c r="F29" s="393"/>
      <c r="G29" s="527"/>
      <c r="H29" s="527"/>
      <c r="I29" s="527"/>
      <c r="J29" s="527"/>
      <c r="K29" s="527"/>
      <c r="L29" s="527"/>
      <c r="M29" s="527"/>
      <c r="N29" s="527"/>
      <c r="O29" s="527"/>
      <c r="P29" s="527"/>
      <c r="Q29" s="527"/>
      <c r="R29" s="527"/>
      <c r="S29" s="527"/>
      <c r="T29" s="527"/>
      <c r="U29" s="527"/>
      <c r="V29" s="527"/>
      <c r="W29" s="527"/>
      <c r="X29" s="527"/>
      <c r="Y29" s="527"/>
      <c r="Z29" s="527"/>
      <c r="AA29" s="527"/>
      <c r="AB29" s="527"/>
      <c r="AC29" s="527"/>
      <c r="AD29" s="527"/>
      <c r="AE29" s="527"/>
      <c r="AF29" s="527"/>
      <c r="AG29" s="527"/>
      <c r="AH29" s="527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244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34" t="s">
        <v>241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/>
      <c r="AF32" s="435"/>
      <c r="AG32" s="435"/>
      <c r="AH32" s="435"/>
      <c r="AI32" s="435"/>
      <c r="AJ32" s="435"/>
    </row>
    <row r="33" spans="1:1" x14ac:dyDescent="0.3">
      <c r="A33" s="436" t="s">
        <v>316</v>
      </c>
    </row>
    <row r="34" spans="1:1" x14ac:dyDescent="0.3">
      <c r="A34" s="436" t="s">
        <v>317</v>
      </c>
    </row>
    <row r="35" spans="1:1" x14ac:dyDescent="0.3">
      <c r="A35" s="436" t="s">
        <v>318</v>
      </c>
    </row>
    <row r="36" spans="1:1" x14ac:dyDescent="0.3">
      <c r="A36" s="436" t="s">
        <v>319</v>
      </c>
    </row>
    <row r="37" spans="1:1" x14ac:dyDescent="0.3">
      <c r="A37" s="436" t="s">
        <v>249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P22">
    <cfRule type="cellIs" dxfId="28" priority="15" operator="greaterThan">
      <formula>1</formula>
    </cfRule>
  </conditionalFormatting>
  <conditionalFormatting sqref="B23:P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55" t="s">
        <v>151</v>
      </c>
      <c r="B1" s="555"/>
      <c r="C1" s="556"/>
      <c r="D1" s="556"/>
      <c r="E1" s="556"/>
    </row>
    <row r="2" spans="1:5" ht="14.4" customHeight="1" thickBot="1" x14ac:dyDescent="0.35">
      <c r="A2" s="374" t="s">
        <v>325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62986.894058027276</v>
      </c>
      <c r="D4" s="280">
        <f ca="1">IF(ISERROR(VLOOKUP("Náklady celkem",INDIRECT("HI!$A:$G"),5,0)),0,VLOOKUP("Náklady celkem",INDIRECT("HI!$A:$G"),5,0))</f>
        <v>63368.296430000002</v>
      </c>
      <c r="E4" s="281">
        <f ca="1">IF(C4=0,0,D4/C4)</f>
        <v>1.0060552655862243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3338.8689956054686</v>
      </c>
      <c r="D7" s="288">
        <f>IF(ISERROR(HI!E5),"",HI!E5)</f>
        <v>3472.2212299999992</v>
      </c>
      <c r="E7" s="285">
        <f t="shared" ref="E7:E15" si="0">IF(C7=0,0,D7/C7)</f>
        <v>1.039939343103921</v>
      </c>
    </row>
    <row r="8" spans="1:5" ht="14.4" customHeight="1" x14ac:dyDescent="0.3">
      <c r="A8" s="463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0.98555870135129187</v>
      </c>
      <c r="E8" s="285">
        <f t="shared" si="0"/>
        <v>1.0950652237236576</v>
      </c>
    </row>
    <row r="9" spans="1:5" ht="14.4" customHeight="1" x14ac:dyDescent="0.3">
      <c r="A9" s="463" t="str">
        <f>HYPERLINK("#'LŽ Statim'!A1","Podíl statimových žádanek (max. 30%)")</f>
        <v>Podíl statimových žádanek (max. 30%)</v>
      </c>
      <c r="B9" s="461" t="s">
        <v>267</v>
      </c>
      <c r="C9" s="462">
        <v>0.3</v>
      </c>
      <c r="D9" s="462">
        <f>IF('LŽ Statim'!G3="",0,'LŽ Statim'!G3)</f>
        <v>0.19045064377682402</v>
      </c>
      <c r="E9" s="285">
        <f>IF(C9=0,0,D9/C9)</f>
        <v>0.63483547925608008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63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0.50865887495112883</v>
      </c>
      <c r="E11" s="285">
        <f t="shared" si="0"/>
        <v>0.84776479158521478</v>
      </c>
    </row>
    <row r="12" spans="1:5" ht="14.4" customHeight="1" x14ac:dyDescent="0.3">
      <c r="A12" s="463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0.94696574131207456</v>
      </c>
      <c r="E12" s="285">
        <f t="shared" si="0"/>
        <v>1.1837071766400931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15269.583459627152</v>
      </c>
      <c r="D15" s="288">
        <f>IF(ISERROR(HI!E6),"",HI!E6)</f>
        <v>14539.873989999995</v>
      </c>
      <c r="E15" s="285">
        <f t="shared" si="0"/>
        <v>0.95221156676889629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32043.333163940431</v>
      </c>
      <c r="D16" s="284">
        <f ca="1">IF(ISERROR(VLOOKUP("Osobní náklady (Kč) *",INDIRECT("HI!$A:$G"),5,0)),0,VLOOKUP("Osobní náklady (Kč) *",INDIRECT("HI!$A:$G"),5,0))</f>
        <v>32076.03196</v>
      </c>
      <c r="E16" s="285">
        <f ca="1">IF(C16=0,0,D16/C16)</f>
        <v>1.0010204555154196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81371.037979999994</v>
      </c>
      <c r="D18" s="303">
        <f ca="1">IF(ISERROR(VLOOKUP("Výnosy celkem",INDIRECT("HI!$A:$G"),5,0)),0,VLOOKUP("Výnosy celkem",INDIRECT("HI!$A:$G"),5,0))</f>
        <v>76228.743979999999</v>
      </c>
      <c r="E18" s="304">
        <f t="shared" ref="E18:E31" ca="1" si="1">IF(C18=0,0,D18/C18)</f>
        <v>0.93680437010937589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572.69798000000003</v>
      </c>
      <c r="D19" s="284">
        <f ca="1">IF(ISERROR(VLOOKUP("Ambulance *",INDIRECT("HI!$A:$G"),5,0)),0,VLOOKUP("Ambulance *",INDIRECT("HI!$A:$G"),5,0))</f>
        <v>562.77397999999982</v>
      </c>
      <c r="E19" s="285">
        <f t="shared" ca="1" si="1"/>
        <v>0.98267149466809678</v>
      </c>
    </row>
    <row r="20" spans="1:5" ht="14.4" customHeight="1" x14ac:dyDescent="0.3">
      <c r="A20" s="494" t="str">
        <f>HYPERLINK("#'ZV Vykáz.-A'!A1","Zdravotní výkony vykázané u ambulantních pacientů (min. 100 % 2016)")</f>
        <v>Zdravotní výkony vykázané u ambulantních pacientů (min. 100 % 2016)</v>
      </c>
      <c r="B20" s="495" t="s">
        <v>153</v>
      </c>
      <c r="C20" s="289">
        <v>1</v>
      </c>
      <c r="D20" s="289">
        <f>IF(ISERROR(VLOOKUP("Celkem:",'ZV Vykáz.-A'!$A:$AB,10,0)),"",VLOOKUP("Celkem:",'ZV Vykáz.-A'!$A:$AB,10,0))</f>
        <v>0.98267149466809689</v>
      </c>
      <c r="E20" s="285">
        <f t="shared" si="1"/>
        <v>0.98267149466809689</v>
      </c>
    </row>
    <row r="21" spans="1:5" ht="14.4" customHeight="1" x14ac:dyDescent="0.3">
      <c r="A21" s="492" t="str">
        <f>HYPERLINK("#'ZV Vykáz.-A'!A1","Specializovaná ambulantní péče")</f>
        <v>Specializovaná ambulantní péče</v>
      </c>
      <c r="B21" s="495" t="s">
        <v>153</v>
      </c>
      <c r="C21" s="289">
        <v>1</v>
      </c>
      <c r="D21" s="462">
        <f>IF(ISERROR(VLOOKUP("Specializovaná ambulantní péče",'ZV Vykáz.-A'!$A:$AB,10,0)),"",VLOOKUP("Specializovaná ambulantní péče",'ZV Vykáz.-A'!$A:$AB,10,0))</f>
        <v>0.98267149466809689</v>
      </c>
      <c r="E21" s="285">
        <f t="shared" si="1"/>
        <v>0.98267149466809689</v>
      </c>
    </row>
    <row r="22" spans="1:5" ht="14.4" customHeight="1" x14ac:dyDescent="0.3">
      <c r="A22" s="492" t="str">
        <f>HYPERLINK("#'ZV Vykáz.-A'!A1","Ambulantní péče ve vyjmenovaných odbornostech (§9)")</f>
        <v>Ambulantní péče ve vyjmenovaných odbornostech (§9)</v>
      </c>
      <c r="B22" s="495" t="s">
        <v>153</v>
      </c>
      <c r="C22" s="289">
        <v>1</v>
      </c>
      <c r="D22" s="462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95" t="s">
        <v>155</v>
      </c>
      <c r="C23" s="289">
        <v>0.85</v>
      </c>
      <c r="D23" s="289">
        <f>IF(ISERROR(VLOOKUP("Celkem:",'ZV Vykáz.-H'!$A:$S,7,0)),"",VLOOKUP("Celkem:",'ZV Vykáz.-H'!$A:$S,7,0))</f>
        <v>0.95848041023565489</v>
      </c>
      <c r="E23" s="285">
        <f t="shared" si="1"/>
        <v>1.127624012041947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80798.34</v>
      </c>
      <c r="D24" s="284">
        <f ca="1">IF(ISERROR(VLOOKUP("Hospitalizace *",INDIRECT("HI!$A:$G"),5,0)),0,VLOOKUP("Hospitalizace *",INDIRECT("HI!$A:$G"),5,0))</f>
        <v>75665.97</v>
      </c>
      <c r="E24" s="285">
        <f ca="1">IF(C24=0,0,D24/C24)</f>
        <v>0.93647926430171713</v>
      </c>
    </row>
    <row r="25" spans="1:5" ht="14.4" customHeight="1" x14ac:dyDescent="0.3">
      <c r="A25" s="494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0.93647926430171724</v>
      </c>
      <c r="E25" s="285">
        <f t="shared" si="1"/>
        <v>0.93647926430171724</v>
      </c>
    </row>
    <row r="26" spans="1:5" ht="14.4" customHeight="1" x14ac:dyDescent="0.3">
      <c r="A26" s="493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0.9340816792220682</v>
      </c>
      <c r="E26" s="285">
        <f t="shared" si="1"/>
        <v>0.9340816792220682</v>
      </c>
    </row>
    <row r="27" spans="1:5" ht="14.4" customHeight="1" x14ac:dyDescent="0.3">
      <c r="A27" s="493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1.0512666957026713</v>
      </c>
      <c r="E27" s="285">
        <f t="shared" si="1"/>
        <v>1.0512666957026713</v>
      </c>
    </row>
    <row r="28" spans="1:5" ht="14.4" customHeight="1" x14ac:dyDescent="0.3">
      <c r="A28" s="492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0.9375</v>
      </c>
      <c r="E29" s="285">
        <f t="shared" si="1"/>
        <v>0.98684210526315796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1.0339030540767722</v>
      </c>
      <c r="E30" s="285">
        <f t="shared" si="1"/>
        <v>1.0339030540767722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0.82295852860343444</v>
      </c>
      <c r="D31" s="289">
        <f>IF(ISERROR(VLOOKUP("Celkem:",'ZV Vyžád.'!$A:$M,7,0)),"",VLOOKUP("Celkem:",'ZV Vyžád.'!$A:$M,7,0))</f>
        <v>1.048417916164244</v>
      </c>
      <c r="E31" s="285">
        <f t="shared" si="1"/>
        <v>1.2739620281272441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8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4274</v>
      </c>
    </row>
    <row r="2" spans="1:49" x14ac:dyDescent="0.3">
      <c r="A2" s="374" t="s">
        <v>325</v>
      </c>
    </row>
    <row r="3" spans="1:49" x14ac:dyDescent="0.3">
      <c r="A3" s="370" t="s">
        <v>212</v>
      </c>
      <c r="B3" s="397">
        <v>2017</v>
      </c>
      <c r="D3" s="371">
        <f>MAX(D5:D1048576)</f>
        <v>5</v>
      </c>
      <c r="F3" s="371">
        <f>SUMIF($E5:$E1048576,"&lt;10",F5:F1048576)</f>
        <v>23817257.439999998</v>
      </c>
      <c r="G3" s="371">
        <f t="shared" ref="G3:AW3" si="0">SUMIF($E5:$E1048576,"&lt;10",G5:G1048576)</f>
        <v>10570</v>
      </c>
      <c r="H3" s="371">
        <f t="shared" si="0"/>
        <v>0</v>
      </c>
      <c r="I3" s="371">
        <f t="shared" si="0"/>
        <v>282993</v>
      </c>
      <c r="J3" s="371">
        <f t="shared" si="0"/>
        <v>406454</v>
      </c>
      <c r="K3" s="371">
        <f t="shared" si="0"/>
        <v>672746</v>
      </c>
      <c r="L3" s="371">
        <f t="shared" si="0"/>
        <v>9977747.3999999985</v>
      </c>
      <c r="M3" s="371">
        <f t="shared" si="0"/>
        <v>0</v>
      </c>
      <c r="N3" s="371">
        <f t="shared" si="0"/>
        <v>0</v>
      </c>
      <c r="O3" s="371">
        <f t="shared" si="0"/>
        <v>0</v>
      </c>
      <c r="P3" s="371">
        <f t="shared" si="0"/>
        <v>87141.5</v>
      </c>
      <c r="Q3" s="371">
        <f t="shared" si="0"/>
        <v>1918314</v>
      </c>
      <c r="R3" s="371">
        <f t="shared" si="0"/>
        <v>6049066.3799999999</v>
      </c>
      <c r="S3" s="371">
        <f t="shared" si="0"/>
        <v>2867001.25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217034</v>
      </c>
      <c r="AM3" s="371">
        <f t="shared" si="0"/>
        <v>0</v>
      </c>
      <c r="AN3" s="371">
        <f t="shared" si="0"/>
        <v>0</v>
      </c>
      <c r="AO3" s="371">
        <f t="shared" si="0"/>
        <v>460138</v>
      </c>
      <c r="AP3" s="371">
        <f t="shared" si="0"/>
        <v>0</v>
      </c>
      <c r="AQ3" s="371">
        <f t="shared" si="0"/>
        <v>229429</v>
      </c>
      <c r="AR3" s="371">
        <f t="shared" si="0"/>
        <v>0</v>
      </c>
      <c r="AS3" s="371">
        <f t="shared" si="0"/>
        <v>0</v>
      </c>
      <c r="AT3" s="371">
        <f t="shared" si="0"/>
        <v>577778.91</v>
      </c>
      <c r="AU3" s="371">
        <f t="shared" si="0"/>
        <v>0</v>
      </c>
      <c r="AV3" s="371">
        <f t="shared" si="0"/>
        <v>0</v>
      </c>
      <c r="AW3" s="371">
        <f t="shared" si="0"/>
        <v>60844</v>
      </c>
    </row>
    <row r="4" spans="1:49" x14ac:dyDescent="0.3">
      <c r="A4" s="370" t="s">
        <v>213</v>
      </c>
      <c r="B4" s="397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7">
        <v>2</v>
      </c>
      <c r="C5" s="370">
        <v>50</v>
      </c>
      <c r="D5" s="370">
        <v>1</v>
      </c>
      <c r="E5" s="370">
        <v>1</v>
      </c>
      <c r="F5" s="370">
        <v>97.25</v>
      </c>
      <c r="G5" s="370">
        <v>0</v>
      </c>
      <c r="H5" s="370">
        <v>0</v>
      </c>
      <c r="I5" s="370">
        <v>2</v>
      </c>
      <c r="J5" s="370">
        <v>2</v>
      </c>
      <c r="K5" s="370">
        <v>2</v>
      </c>
      <c r="L5" s="370">
        <v>17</v>
      </c>
      <c r="M5" s="370">
        <v>0</v>
      </c>
      <c r="N5" s="370">
        <v>0</v>
      </c>
      <c r="O5" s="370">
        <v>0</v>
      </c>
      <c r="P5" s="370">
        <v>1</v>
      </c>
      <c r="Q5" s="370">
        <v>13.5</v>
      </c>
      <c r="R5" s="370">
        <v>30.75</v>
      </c>
      <c r="S5" s="370">
        <v>15.25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5</v>
      </c>
      <c r="AP5" s="370">
        <v>0</v>
      </c>
      <c r="AQ5" s="370">
        <v>2</v>
      </c>
      <c r="AR5" s="370">
        <v>0</v>
      </c>
      <c r="AS5" s="370">
        <v>0</v>
      </c>
      <c r="AT5" s="370">
        <v>5.75</v>
      </c>
      <c r="AU5" s="370">
        <v>0</v>
      </c>
      <c r="AV5" s="370">
        <v>0</v>
      </c>
      <c r="AW5" s="370">
        <v>1</v>
      </c>
    </row>
    <row r="6" spans="1:49" x14ac:dyDescent="0.3">
      <c r="A6" s="370" t="s">
        <v>215</v>
      </c>
      <c r="B6" s="397">
        <v>3</v>
      </c>
      <c r="C6" s="370">
        <v>50</v>
      </c>
      <c r="D6" s="370">
        <v>1</v>
      </c>
      <c r="E6" s="370">
        <v>2</v>
      </c>
      <c r="F6" s="370">
        <v>14776.25</v>
      </c>
      <c r="G6" s="370">
        <v>0</v>
      </c>
      <c r="H6" s="370">
        <v>0</v>
      </c>
      <c r="I6" s="370">
        <v>336</v>
      </c>
      <c r="J6" s="370">
        <v>336</v>
      </c>
      <c r="K6" s="370">
        <v>312</v>
      </c>
      <c r="L6" s="370">
        <v>2896</v>
      </c>
      <c r="M6" s="370">
        <v>0</v>
      </c>
      <c r="N6" s="370">
        <v>0</v>
      </c>
      <c r="O6" s="370">
        <v>0</v>
      </c>
      <c r="P6" s="370">
        <v>141</v>
      </c>
      <c r="Q6" s="370">
        <v>1886.75</v>
      </c>
      <c r="R6" s="370">
        <v>4673.5</v>
      </c>
      <c r="S6" s="370">
        <v>2206.5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0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660</v>
      </c>
      <c r="AP6" s="370">
        <v>0</v>
      </c>
      <c r="AQ6" s="370">
        <v>321</v>
      </c>
      <c r="AR6" s="370">
        <v>0</v>
      </c>
      <c r="AS6" s="370">
        <v>0</v>
      </c>
      <c r="AT6" s="370">
        <v>852.5</v>
      </c>
      <c r="AU6" s="370">
        <v>0</v>
      </c>
      <c r="AV6" s="370">
        <v>0</v>
      </c>
      <c r="AW6" s="370">
        <v>155</v>
      </c>
    </row>
    <row r="7" spans="1:49" x14ac:dyDescent="0.3">
      <c r="A7" s="370" t="s">
        <v>216</v>
      </c>
      <c r="B7" s="397">
        <v>4</v>
      </c>
      <c r="C7" s="370">
        <v>50</v>
      </c>
      <c r="D7" s="370">
        <v>1</v>
      </c>
      <c r="E7" s="370">
        <v>3</v>
      </c>
      <c r="F7" s="370">
        <v>6.5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0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6.5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7">
        <v>5</v>
      </c>
      <c r="C8" s="370">
        <v>50</v>
      </c>
      <c r="D8" s="370">
        <v>1</v>
      </c>
      <c r="E8" s="370">
        <v>4</v>
      </c>
      <c r="F8" s="370">
        <v>972</v>
      </c>
      <c r="G8" s="370">
        <v>0</v>
      </c>
      <c r="H8" s="370">
        <v>0</v>
      </c>
      <c r="I8" s="370">
        <v>0</v>
      </c>
      <c r="J8" s="370">
        <v>2.5</v>
      </c>
      <c r="K8" s="370">
        <v>68</v>
      </c>
      <c r="L8" s="370">
        <v>545</v>
      </c>
      <c r="M8" s="370">
        <v>0</v>
      </c>
      <c r="N8" s="370">
        <v>0</v>
      </c>
      <c r="O8" s="370">
        <v>0</v>
      </c>
      <c r="P8" s="370">
        <v>0</v>
      </c>
      <c r="Q8" s="370">
        <v>0</v>
      </c>
      <c r="R8" s="370">
        <v>255.5</v>
      </c>
      <c r="S8" s="370">
        <v>69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0</v>
      </c>
      <c r="AU8" s="370">
        <v>0</v>
      </c>
      <c r="AV8" s="370">
        <v>0</v>
      </c>
      <c r="AW8" s="370">
        <v>32</v>
      </c>
    </row>
    <row r="9" spans="1:49" x14ac:dyDescent="0.3">
      <c r="A9" s="370" t="s">
        <v>218</v>
      </c>
      <c r="B9" s="397">
        <v>6</v>
      </c>
      <c r="C9" s="370">
        <v>50</v>
      </c>
      <c r="D9" s="370">
        <v>1</v>
      </c>
      <c r="E9" s="370">
        <v>5</v>
      </c>
      <c r="F9" s="370">
        <v>25</v>
      </c>
      <c r="G9" s="370">
        <v>25</v>
      </c>
      <c r="H9" s="370">
        <v>0</v>
      </c>
      <c r="I9" s="370">
        <v>0</v>
      </c>
      <c r="J9" s="370">
        <v>0</v>
      </c>
      <c r="K9" s="370">
        <v>0</v>
      </c>
      <c r="L9" s="370">
        <v>0</v>
      </c>
      <c r="M9" s="370">
        <v>0</v>
      </c>
      <c r="N9" s="370">
        <v>0</v>
      </c>
      <c r="O9" s="370">
        <v>0</v>
      </c>
      <c r="P9" s="370">
        <v>0</v>
      </c>
      <c r="Q9" s="370">
        <v>0</v>
      </c>
      <c r="R9" s="370">
        <v>0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7">
        <v>7</v>
      </c>
      <c r="C10" s="370">
        <v>50</v>
      </c>
      <c r="D10" s="370">
        <v>1</v>
      </c>
      <c r="E10" s="370">
        <v>6</v>
      </c>
      <c r="F10" s="370">
        <v>4716641</v>
      </c>
      <c r="G10" s="370">
        <v>3750</v>
      </c>
      <c r="H10" s="370">
        <v>0</v>
      </c>
      <c r="I10" s="370">
        <v>55583</v>
      </c>
      <c r="J10" s="370">
        <v>78600</v>
      </c>
      <c r="K10" s="370">
        <v>128844</v>
      </c>
      <c r="L10" s="370">
        <v>2042555</v>
      </c>
      <c r="M10" s="370">
        <v>0</v>
      </c>
      <c r="N10" s="370">
        <v>0</v>
      </c>
      <c r="O10" s="370">
        <v>0</v>
      </c>
      <c r="P10" s="370">
        <v>20316</v>
      </c>
      <c r="Q10" s="370">
        <v>343466</v>
      </c>
      <c r="R10" s="370">
        <v>1179772</v>
      </c>
      <c r="S10" s="370">
        <v>560510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86380</v>
      </c>
      <c r="AP10" s="370">
        <v>0</v>
      </c>
      <c r="AQ10" s="370">
        <v>47290</v>
      </c>
      <c r="AR10" s="370">
        <v>0</v>
      </c>
      <c r="AS10" s="370">
        <v>0</v>
      </c>
      <c r="AT10" s="370">
        <v>108919</v>
      </c>
      <c r="AU10" s="370">
        <v>0</v>
      </c>
      <c r="AV10" s="370">
        <v>0</v>
      </c>
      <c r="AW10" s="370">
        <v>60656</v>
      </c>
    </row>
    <row r="11" spans="1:49" x14ac:dyDescent="0.3">
      <c r="A11" s="370" t="s">
        <v>220</v>
      </c>
      <c r="B11" s="397">
        <v>8</v>
      </c>
      <c r="C11" s="370">
        <v>50</v>
      </c>
      <c r="D11" s="370">
        <v>1</v>
      </c>
      <c r="E11" s="370">
        <v>9</v>
      </c>
      <c r="F11" s="370">
        <v>26284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0</v>
      </c>
      <c r="P11" s="370">
        <v>0</v>
      </c>
      <c r="Q11" s="370">
        <v>1500</v>
      </c>
      <c r="R11" s="370">
        <v>16114</v>
      </c>
      <c r="S11" s="370">
        <v>5600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3070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7">
        <v>9</v>
      </c>
      <c r="C12" s="370">
        <v>50</v>
      </c>
      <c r="D12" s="370">
        <v>1</v>
      </c>
      <c r="E12" s="370">
        <v>10</v>
      </c>
      <c r="F12" s="370">
        <v>24738</v>
      </c>
      <c r="G12" s="370">
        <v>8800</v>
      </c>
      <c r="H12" s="370">
        <v>15938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7">
        <v>10</v>
      </c>
      <c r="C13" s="370">
        <v>50</v>
      </c>
      <c r="D13" s="370">
        <v>1</v>
      </c>
      <c r="E13" s="370">
        <v>11</v>
      </c>
      <c r="F13" s="370">
        <v>10392.036158683937</v>
      </c>
      <c r="G13" s="370">
        <v>5017.0361586839372</v>
      </c>
      <c r="H13" s="370">
        <v>5166.666666666667</v>
      </c>
      <c r="I13" s="370">
        <v>0</v>
      </c>
      <c r="J13" s="370">
        <v>208.33333333333334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7">
        <v>11</v>
      </c>
      <c r="C14" s="370">
        <v>50</v>
      </c>
      <c r="D14" s="370">
        <v>2</v>
      </c>
      <c r="E14" s="370">
        <v>1</v>
      </c>
      <c r="F14" s="370">
        <v>97.5</v>
      </c>
      <c r="G14" s="370">
        <v>0</v>
      </c>
      <c r="H14" s="370">
        <v>0</v>
      </c>
      <c r="I14" s="370">
        <v>2</v>
      </c>
      <c r="J14" s="370">
        <v>2</v>
      </c>
      <c r="K14" s="370">
        <v>2</v>
      </c>
      <c r="L14" s="370">
        <v>17</v>
      </c>
      <c r="M14" s="370">
        <v>0</v>
      </c>
      <c r="N14" s="370">
        <v>0</v>
      </c>
      <c r="O14" s="370">
        <v>0</v>
      </c>
      <c r="P14" s="370">
        <v>1</v>
      </c>
      <c r="Q14" s="370">
        <v>13.5</v>
      </c>
      <c r="R14" s="370">
        <v>30.75</v>
      </c>
      <c r="S14" s="370">
        <v>16.25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1</v>
      </c>
      <c r="AM14" s="370">
        <v>0</v>
      </c>
      <c r="AN14" s="370">
        <v>0</v>
      </c>
      <c r="AO14" s="370">
        <v>4</v>
      </c>
      <c r="AP14" s="370">
        <v>0</v>
      </c>
      <c r="AQ14" s="370">
        <v>2</v>
      </c>
      <c r="AR14" s="370">
        <v>0</v>
      </c>
      <c r="AS14" s="370">
        <v>0</v>
      </c>
      <c r="AT14" s="370">
        <v>6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7">
        <v>12</v>
      </c>
      <c r="C15" s="370">
        <v>50</v>
      </c>
      <c r="D15" s="370">
        <v>2</v>
      </c>
      <c r="E15" s="370">
        <v>2</v>
      </c>
      <c r="F15" s="370">
        <v>13426.76</v>
      </c>
      <c r="G15" s="370">
        <v>0</v>
      </c>
      <c r="H15" s="370">
        <v>0</v>
      </c>
      <c r="I15" s="370">
        <v>312</v>
      </c>
      <c r="J15" s="370">
        <v>296</v>
      </c>
      <c r="K15" s="370">
        <v>232</v>
      </c>
      <c r="L15" s="370">
        <v>2548</v>
      </c>
      <c r="M15" s="370">
        <v>0</v>
      </c>
      <c r="N15" s="370">
        <v>0</v>
      </c>
      <c r="O15" s="370">
        <v>0</v>
      </c>
      <c r="P15" s="370">
        <v>150</v>
      </c>
      <c r="Q15" s="370">
        <v>1707.5</v>
      </c>
      <c r="R15" s="370">
        <v>4328</v>
      </c>
      <c r="S15" s="370">
        <v>2087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155</v>
      </c>
      <c r="AM15" s="370">
        <v>0</v>
      </c>
      <c r="AN15" s="370">
        <v>0</v>
      </c>
      <c r="AO15" s="370">
        <v>525</v>
      </c>
      <c r="AP15" s="370">
        <v>0</v>
      </c>
      <c r="AQ15" s="370">
        <v>309</v>
      </c>
      <c r="AR15" s="370">
        <v>0</v>
      </c>
      <c r="AS15" s="370">
        <v>0</v>
      </c>
      <c r="AT15" s="370">
        <v>777.26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7">
        <v>2017</v>
      </c>
      <c r="C16" s="370">
        <v>50</v>
      </c>
      <c r="D16" s="370">
        <v>2</v>
      </c>
      <c r="E16" s="370">
        <v>3</v>
      </c>
      <c r="F16" s="370">
        <v>82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0</v>
      </c>
      <c r="N16" s="370">
        <v>0</v>
      </c>
      <c r="O16" s="370">
        <v>0</v>
      </c>
      <c r="P16" s="370">
        <v>0</v>
      </c>
      <c r="Q16" s="370">
        <v>50</v>
      </c>
      <c r="R16" s="370">
        <v>32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50</v>
      </c>
      <c r="D17" s="370">
        <v>2</v>
      </c>
      <c r="E17" s="370">
        <v>4</v>
      </c>
      <c r="F17" s="370">
        <v>959.75</v>
      </c>
      <c r="G17" s="370">
        <v>0</v>
      </c>
      <c r="H17" s="370">
        <v>0</v>
      </c>
      <c r="I17" s="370">
        <v>0</v>
      </c>
      <c r="J17" s="370">
        <v>0</v>
      </c>
      <c r="K17" s="370">
        <v>68</v>
      </c>
      <c r="L17" s="370">
        <v>527</v>
      </c>
      <c r="M17" s="370">
        <v>0</v>
      </c>
      <c r="N17" s="370">
        <v>0</v>
      </c>
      <c r="O17" s="370">
        <v>0</v>
      </c>
      <c r="P17" s="370">
        <v>0</v>
      </c>
      <c r="Q17" s="370">
        <v>0</v>
      </c>
      <c r="R17" s="370">
        <v>262.75</v>
      </c>
      <c r="S17" s="370">
        <v>62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40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50</v>
      </c>
      <c r="D18" s="370">
        <v>2</v>
      </c>
      <c r="E18" s="370">
        <v>5</v>
      </c>
      <c r="F18" s="370">
        <v>25</v>
      </c>
      <c r="G18" s="370">
        <v>25</v>
      </c>
      <c r="H18" s="370">
        <v>0</v>
      </c>
      <c r="I18" s="370">
        <v>0</v>
      </c>
      <c r="J18" s="370">
        <v>0</v>
      </c>
      <c r="K18" s="370">
        <v>0</v>
      </c>
      <c r="L18" s="370">
        <v>0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50</v>
      </c>
      <c r="D19" s="370">
        <v>2</v>
      </c>
      <c r="E19" s="370">
        <v>6</v>
      </c>
      <c r="F19" s="370">
        <v>4646747</v>
      </c>
      <c r="G19" s="370">
        <v>3750</v>
      </c>
      <c r="H19" s="370">
        <v>0</v>
      </c>
      <c r="I19" s="370">
        <v>55370</v>
      </c>
      <c r="J19" s="370">
        <v>80810</v>
      </c>
      <c r="K19" s="370">
        <v>132810</v>
      </c>
      <c r="L19" s="370">
        <v>1977023</v>
      </c>
      <c r="M19" s="370">
        <v>0</v>
      </c>
      <c r="N19" s="370">
        <v>0</v>
      </c>
      <c r="O19" s="370">
        <v>0</v>
      </c>
      <c r="P19" s="370">
        <v>20565</v>
      </c>
      <c r="Q19" s="370">
        <v>340040</v>
      </c>
      <c r="R19" s="370">
        <v>1176450</v>
      </c>
      <c r="S19" s="370">
        <v>558602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0</v>
      </c>
      <c r="AA19" s="370">
        <v>0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57657</v>
      </c>
      <c r="AM19" s="370">
        <v>0</v>
      </c>
      <c r="AN19" s="370">
        <v>0</v>
      </c>
      <c r="AO19" s="370">
        <v>85898</v>
      </c>
      <c r="AP19" s="370">
        <v>0</v>
      </c>
      <c r="AQ19" s="370">
        <v>45467</v>
      </c>
      <c r="AR19" s="370">
        <v>0</v>
      </c>
      <c r="AS19" s="370">
        <v>0</v>
      </c>
      <c r="AT19" s="370">
        <v>112305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50</v>
      </c>
      <c r="D20" s="370">
        <v>2</v>
      </c>
      <c r="E20" s="370">
        <v>9</v>
      </c>
      <c r="F20" s="370">
        <v>31766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0</v>
      </c>
      <c r="N20" s="370">
        <v>0</v>
      </c>
      <c r="O20" s="370">
        <v>0</v>
      </c>
      <c r="P20" s="370">
        <v>0</v>
      </c>
      <c r="Q20" s="370">
        <v>0</v>
      </c>
      <c r="R20" s="370">
        <v>16152</v>
      </c>
      <c r="S20" s="370">
        <v>8680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0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4064</v>
      </c>
      <c r="AP20" s="370">
        <v>0</v>
      </c>
      <c r="AQ20" s="370">
        <v>0</v>
      </c>
      <c r="AR20" s="370">
        <v>0</v>
      </c>
      <c r="AS20" s="370">
        <v>0</v>
      </c>
      <c r="AT20" s="370">
        <v>2870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50</v>
      </c>
      <c r="D21" s="370">
        <v>2</v>
      </c>
      <c r="E21" s="370">
        <v>10</v>
      </c>
      <c r="F21" s="370">
        <v>7216</v>
      </c>
      <c r="G21" s="370">
        <v>0</v>
      </c>
      <c r="H21" s="370">
        <v>7216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50</v>
      </c>
      <c r="D22" s="370">
        <v>2</v>
      </c>
      <c r="E22" s="370">
        <v>11</v>
      </c>
      <c r="F22" s="370">
        <v>10392.036158683937</v>
      </c>
      <c r="G22" s="370">
        <v>5017.0361586839372</v>
      </c>
      <c r="H22" s="370">
        <v>5166.666666666667</v>
      </c>
      <c r="I22" s="370">
        <v>0</v>
      </c>
      <c r="J22" s="370">
        <v>208.33333333333334</v>
      </c>
      <c r="K22" s="370">
        <v>0</v>
      </c>
      <c r="L22" s="370">
        <v>0</v>
      </c>
      <c r="M22" s="370">
        <v>0</v>
      </c>
      <c r="N22" s="370">
        <v>0</v>
      </c>
      <c r="O22" s="370">
        <v>0</v>
      </c>
      <c r="P22" s="370">
        <v>0</v>
      </c>
      <c r="Q22" s="370">
        <v>0</v>
      </c>
      <c r="R22" s="370">
        <v>0</v>
      </c>
      <c r="S22" s="370">
        <v>0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0</v>
      </c>
      <c r="AR22" s="370">
        <v>0</v>
      </c>
      <c r="AS22" s="370">
        <v>0</v>
      </c>
      <c r="AT22" s="370">
        <v>0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50</v>
      </c>
      <c r="D23" s="370">
        <v>3</v>
      </c>
      <c r="E23" s="370">
        <v>1</v>
      </c>
      <c r="F23" s="370">
        <v>97.6</v>
      </c>
      <c r="G23" s="370">
        <v>0</v>
      </c>
      <c r="H23" s="370">
        <v>0</v>
      </c>
      <c r="I23" s="370">
        <v>2</v>
      </c>
      <c r="J23" s="370">
        <v>2</v>
      </c>
      <c r="K23" s="370">
        <v>2</v>
      </c>
      <c r="L23" s="370">
        <v>16.600000000000001</v>
      </c>
      <c r="M23" s="370">
        <v>0</v>
      </c>
      <c r="N23" s="370">
        <v>0</v>
      </c>
      <c r="O23" s="370">
        <v>0</v>
      </c>
      <c r="P23" s="370">
        <v>1</v>
      </c>
      <c r="Q23" s="370">
        <v>15</v>
      </c>
      <c r="R23" s="370">
        <v>30.75</v>
      </c>
      <c r="S23" s="370">
        <v>15.25</v>
      </c>
      <c r="T23" s="370">
        <v>0</v>
      </c>
      <c r="U23" s="370">
        <v>0</v>
      </c>
      <c r="V23" s="370">
        <v>0</v>
      </c>
      <c r="W23" s="370">
        <v>0</v>
      </c>
      <c r="X23" s="370">
        <v>0</v>
      </c>
      <c r="Y23" s="370">
        <v>0</v>
      </c>
      <c r="Z23" s="370">
        <v>0</v>
      </c>
      <c r="AA23" s="370">
        <v>0</v>
      </c>
      <c r="AB23" s="370">
        <v>0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1</v>
      </c>
      <c r="AM23" s="370">
        <v>0</v>
      </c>
      <c r="AN23" s="370">
        <v>0</v>
      </c>
      <c r="AO23" s="370">
        <v>4</v>
      </c>
      <c r="AP23" s="370">
        <v>0</v>
      </c>
      <c r="AQ23" s="370">
        <v>2</v>
      </c>
      <c r="AR23" s="370">
        <v>0</v>
      </c>
      <c r="AS23" s="370">
        <v>0</v>
      </c>
      <c r="AT23" s="370">
        <v>6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50</v>
      </c>
      <c r="D24" s="370">
        <v>3</v>
      </c>
      <c r="E24" s="370">
        <v>2</v>
      </c>
      <c r="F24" s="370">
        <v>15122.47</v>
      </c>
      <c r="G24" s="370">
        <v>0</v>
      </c>
      <c r="H24" s="370">
        <v>0</v>
      </c>
      <c r="I24" s="370">
        <v>344</v>
      </c>
      <c r="J24" s="370">
        <v>352</v>
      </c>
      <c r="K24" s="370">
        <v>344</v>
      </c>
      <c r="L24" s="370">
        <v>2910.4</v>
      </c>
      <c r="M24" s="370">
        <v>0</v>
      </c>
      <c r="N24" s="370">
        <v>0</v>
      </c>
      <c r="O24" s="370">
        <v>0</v>
      </c>
      <c r="P24" s="370">
        <v>172.5</v>
      </c>
      <c r="Q24" s="370">
        <v>2318</v>
      </c>
      <c r="R24" s="370">
        <v>4644.75</v>
      </c>
      <c r="S24" s="370">
        <v>2190.25</v>
      </c>
      <c r="T24" s="370">
        <v>0</v>
      </c>
      <c r="U24" s="370">
        <v>0</v>
      </c>
      <c r="V24" s="370">
        <v>0</v>
      </c>
      <c r="W24" s="370">
        <v>0</v>
      </c>
      <c r="X24" s="370">
        <v>0</v>
      </c>
      <c r="Y24" s="370">
        <v>0</v>
      </c>
      <c r="Z24" s="370">
        <v>0</v>
      </c>
      <c r="AA24" s="370">
        <v>0</v>
      </c>
      <c r="AB24" s="370">
        <v>0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178.25</v>
      </c>
      <c r="AM24" s="370">
        <v>0</v>
      </c>
      <c r="AN24" s="370">
        <v>0</v>
      </c>
      <c r="AO24" s="370">
        <v>598.5</v>
      </c>
      <c r="AP24" s="370">
        <v>0</v>
      </c>
      <c r="AQ24" s="370">
        <v>291</v>
      </c>
      <c r="AR24" s="370">
        <v>0</v>
      </c>
      <c r="AS24" s="370">
        <v>0</v>
      </c>
      <c r="AT24" s="370">
        <v>778.81999999999994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50</v>
      </c>
      <c r="D25" s="370">
        <v>3</v>
      </c>
      <c r="E25" s="370">
        <v>3</v>
      </c>
      <c r="F25" s="370">
        <v>100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24</v>
      </c>
      <c r="M25" s="370">
        <v>0</v>
      </c>
      <c r="N25" s="370">
        <v>0</v>
      </c>
      <c r="O25" s="370">
        <v>0</v>
      </c>
      <c r="P25" s="370">
        <v>0</v>
      </c>
      <c r="Q25" s="370">
        <v>60</v>
      </c>
      <c r="R25" s="370">
        <v>16</v>
      </c>
      <c r="S25" s="370">
        <v>0</v>
      </c>
      <c r="T25" s="370">
        <v>0</v>
      </c>
      <c r="U25" s="370">
        <v>0</v>
      </c>
      <c r="V25" s="370">
        <v>0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0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50</v>
      </c>
      <c r="D26" s="370">
        <v>3</v>
      </c>
      <c r="E26" s="370">
        <v>4</v>
      </c>
      <c r="F26" s="370">
        <v>934</v>
      </c>
      <c r="G26" s="370">
        <v>0</v>
      </c>
      <c r="H26" s="370">
        <v>0</v>
      </c>
      <c r="I26" s="370">
        <v>0</v>
      </c>
      <c r="J26" s="370">
        <v>7.5</v>
      </c>
      <c r="K26" s="370">
        <v>68</v>
      </c>
      <c r="L26" s="370">
        <v>510</v>
      </c>
      <c r="M26" s="370">
        <v>0</v>
      </c>
      <c r="N26" s="370">
        <v>0</v>
      </c>
      <c r="O26" s="370">
        <v>0</v>
      </c>
      <c r="P26" s="370">
        <v>0</v>
      </c>
      <c r="Q26" s="370">
        <v>0</v>
      </c>
      <c r="R26" s="370">
        <v>240</v>
      </c>
      <c r="S26" s="370">
        <v>53.25</v>
      </c>
      <c r="T26" s="370">
        <v>0</v>
      </c>
      <c r="U26" s="370">
        <v>0</v>
      </c>
      <c r="V26" s="370">
        <v>0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0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31.25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24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50</v>
      </c>
      <c r="D27" s="370">
        <v>3</v>
      </c>
      <c r="E27" s="370">
        <v>5</v>
      </c>
      <c r="F27" s="370">
        <v>20</v>
      </c>
      <c r="G27" s="370">
        <v>20</v>
      </c>
      <c r="H27" s="370">
        <v>0</v>
      </c>
      <c r="I27" s="370">
        <v>0</v>
      </c>
      <c r="J27" s="370">
        <v>0</v>
      </c>
      <c r="K27" s="370">
        <v>0</v>
      </c>
      <c r="L27" s="370">
        <v>0</v>
      </c>
      <c r="M27" s="370">
        <v>0</v>
      </c>
      <c r="N27" s="370">
        <v>0</v>
      </c>
      <c r="O27" s="370">
        <v>0</v>
      </c>
      <c r="P27" s="370">
        <v>0</v>
      </c>
      <c r="Q27" s="370">
        <v>0</v>
      </c>
      <c r="R27" s="370">
        <v>0</v>
      </c>
      <c r="S27" s="370">
        <v>0</v>
      </c>
      <c r="T27" s="370">
        <v>0</v>
      </c>
      <c r="U27" s="370">
        <v>0</v>
      </c>
      <c r="V27" s="370">
        <v>0</v>
      </c>
      <c r="W27" s="370">
        <v>0</v>
      </c>
      <c r="X27" s="370">
        <v>0</v>
      </c>
      <c r="Y27" s="370">
        <v>0</v>
      </c>
      <c r="Z27" s="370">
        <v>0</v>
      </c>
      <c r="AA27" s="370">
        <v>0</v>
      </c>
      <c r="AB27" s="370">
        <v>0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370">
        <v>0</v>
      </c>
      <c r="AT27" s="370">
        <v>0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50</v>
      </c>
      <c r="D28" s="370">
        <v>3</v>
      </c>
      <c r="E28" s="370">
        <v>6</v>
      </c>
      <c r="F28" s="370">
        <v>4613825</v>
      </c>
      <c r="G28" s="370">
        <v>3000</v>
      </c>
      <c r="H28" s="370">
        <v>0</v>
      </c>
      <c r="I28" s="370">
        <v>55746</v>
      </c>
      <c r="J28" s="370">
        <v>83075</v>
      </c>
      <c r="K28" s="370">
        <v>130951</v>
      </c>
      <c r="L28" s="370">
        <v>1929780</v>
      </c>
      <c r="M28" s="370">
        <v>0</v>
      </c>
      <c r="N28" s="370">
        <v>0</v>
      </c>
      <c r="O28" s="370">
        <v>0</v>
      </c>
      <c r="P28" s="370">
        <v>20676</v>
      </c>
      <c r="Q28" s="370">
        <v>389506</v>
      </c>
      <c r="R28" s="370">
        <v>1156217</v>
      </c>
      <c r="S28" s="370">
        <v>545844</v>
      </c>
      <c r="T28" s="370">
        <v>0</v>
      </c>
      <c r="U28" s="370">
        <v>0</v>
      </c>
      <c r="V28" s="370">
        <v>0</v>
      </c>
      <c r="W28" s="370">
        <v>0</v>
      </c>
      <c r="X28" s="370">
        <v>0</v>
      </c>
      <c r="Y28" s="370">
        <v>0</v>
      </c>
      <c r="Z28" s="370">
        <v>0</v>
      </c>
      <c r="AA28" s="370">
        <v>0</v>
      </c>
      <c r="AB28" s="370">
        <v>0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53930</v>
      </c>
      <c r="AM28" s="370">
        <v>0</v>
      </c>
      <c r="AN28" s="370">
        <v>0</v>
      </c>
      <c r="AO28" s="370">
        <v>82769</v>
      </c>
      <c r="AP28" s="370">
        <v>0</v>
      </c>
      <c r="AQ28" s="370">
        <v>41751</v>
      </c>
      <c r="AR28" s="370">
        <v>0</v>
      </c>
      <c r="AS28" s="370">
        <v>0</v>
      </c>
      <c r="AT28" s="370">
        <v>120580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50</v>
      </c>
      <c r="D29" s="370">
        <v>3</v>
      </c>
      <c r="E29" s="370">
        <v>9</v>
      </c>
      <c r="F29" s="370">
        <v>34770</v>
      </c>
      <c r="G29" s="370">
        <v>0</v>
      </c>
      <c r="H29" s="370">
        <v>0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2000</v>
      </c>
      <c r="R29" s="370">
        <v>15168</v>
      </c>
      <c r="S29" s="370">
        <v>8600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2450</v>
      </c>
      <c r="AR29" s="370">
        <v>0</v>
      </c>
      <c r="AS29" s="370">
        <v>0</v>
      </c>
      <c r="AT29" s="370">
        <v>6552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50</v>
      </c>
      <c r="D30" s="370">
        <v>3</v>
      </c>
      <c r="E30" s="370">
        <v>10</v>
      </c>
      <c r="F30" s="370">
        <v>6200</v>
      </c>
      <c r="G30" s="370">
        <v>6200</v>
      </c>
      <c r="H30" s="370">
        <v>0</v>
      </c>
      <c r="I30" s="370">
        <v>0</v>
      </c>
      <c r="J30" s="370">
        <v>0</v>
      </c>
      <c r="K30" s="370">
        <v>0</v>
      </c>
      <c r="L30" s="370">
        <v>0</v>
      </c>
      <c r="M30" s="370">
        <v>0</v>
      </c>
      <c r="N30" s="370">
        <v>0</v>
      </c>
      <c r="O30" s="370">
        <v>0</v>
      </c>
      <c r="P30" s="370">
        <v>0</v>
      </c>
      <c r="Q30" s="370">
        <v>0</v>
      </c>
      <c r="R30" s="370">
        <v>0</v>
      </c>
      <c r="S30" s="370">
        <v>0</v>
      </c>
      <c r="T30" s="370">
        <v>0</v>
      </c>
      <c r="U30" s="370">
        <v>0</v>
      </c>
      <c r="V30" s="370">
        <v>0</v>
      </c>
      <c r="W30" s="370">
        <v>0</v>
      </c>
      <c r="X30" s="370">
        <v>0</v>
      </c>
      <c r="Y30" s="370">
        <v>0</v>
      </c>
      <c r="Z30" s="370">
        <v>0</v>
      </c>
      <c r="AA30" s="370">
        <v>0</v>
      </c>
      <c r="AB30" s="370">
        <v>0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0</v>
      </c>
      <c r="AR30" s="370">
        <v>0</v>
      </c>
      <c r="AS30" s="370">
        <v>0</v>
      </c>
      <c r="AT30" s="370">
        <v>0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50</v>
      </c>
      <c r="D31" s="370">
        <v>3</v>
      </c>
      <c r="E31" s="370">
        <v>11</v>
      </c>
      <c r="F31" s="370">
        <v>10392.036158683937</v>
      </c>
      <c r="G31" s="370">
        <v>5017.0361586839372</v>
      </c>
      <c r="H31" s="370">
        <v>5166.666666666667</v>
      </c>
      <c r="I31" s="370">
        <v>0</v>
      </c>
      <c r="J31" s="370">
        <v>208.33333333333334</v>
      </c>
      <c r="K31" s="370">
        <v>0</v>
      </c>
      <c r="L31" s="370">
        <v>0</v>
      </c>
      <c r="M31" s="370">
        <v>0</v>
      </c>
      <c r="N31" s="370">
        <v>0</v>
      </c>
      <c r="O31" s="370">
        <v>0</v>
      </c>
      <c r="P31" s="370">
        <v>0</v>
      </c>
      <c r="Q31" s="370">
        <v>0</v>
      </c>
      <c r="R31" s="370">
        <v>0</v>
      </c>
      <c r="S31" s="370">
        <v>0</v>
      </c>
      <c r="T31" s="370">
        <v>0</v>
      </c>
      <c r="U31" s="370">
        <v>0</v>
      </c>
      <c r="V31" s="370">
        <v>0</v>
      </c>
      <c r="W31" s="370">
        <v>0</v>
      </c>
      <c r="X31" s="370">
        <v>0</v>
      </c>
      <c r="Y31" s="370">
        <v>0</v>
      </c>
      <c r="Z31" s="370">
        <v>0</v>
      </c>
      <c r="AA31" s="370">
        <v>0</v>
      </c>
      <c r="AB31" s="370">
        <v>0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0</v>
      </c>
      <c r="AU31" s="370">
        <v>0</v>
      </c>
      <c r="AV31" s="370">
        <v>0</v>
      </c>
      <c r="AW31" s="370">
        <v>0</v>
      </c>
    </row>
    <row r="32" spans="3:49" x14ac:dyDescent="0.3">
      <c r="C32" s="370">
        <v>50</v>
      </c>
      <c r="D32" s="370">
        <v>4</v>
      </c>
      <c r="E32" s="370">
        <v>1</v>
      </c>
      <c r="F32" s="370">
        <v>94.85</v>
      </c>
      <c r="G32" s="370">
        <v>0</v>
      </c>
      <c r="H32" s="370">
        <v>0</v>
      </c>
      <c r="I32" s="370">
        <v>2</v>
      </c>
      <c r="J32" s="370">
        <v>2</v>
      </c>
      <c r="K32" s="370">
        <v>2</v>
      </c>
      <c r="L32" s="370">
        <v>16.600000000000001</v>
      </c>
      <c r="M32" s="370">
        <v>0</v>
      </c>
      <c r="N32" s="370">
        <v>0</v>
      </c>
      <c r="O32" s="370">
        <v>0</v>
      </c>
      <c r="P32" s="370">
        <v>1</v>
      </c>
      <c r="Q32" s="370">
        <v>12</v>
      </c>
      <c r="R32" s="370">
        <v>32</v>
      </c>
      <c r="S32" s="370">
        <v>14.25</v>
      </c>
      <c r="T32" s="370">
        <v>0</v>
      </c>
      <c r="U32" s="370">
        <v>0</v>
      </c>
      <c r="V32" s="370">
        <v>0</v>
      </c>
      <c r="W32" s="370">
        <v>0</v>
      </c>
      <c r="X32" s="370">
        <v>0</v>
      </c>
      <c r="Y32" s="370">
        <v>0</v>
      </c>
      <c r="Z32" s="370">
        <v>0</v>
      </c>
      <c r="AA32" s="370">
        <v>0</v>
      </c>
      <c r="AB32" s="370">
        <v>0</v>
      </c>
      <c r="AC32" s="370">
        <v>0</v>
      </c>
      <c r="AD32" s="370">
        <v>0</v>
      </c>
      <c r="AE32" s="370">
        <v>0</v>
      </c>
      <c r="AF32" s="370">
        <v>0</v>
      </c>
      <c r="AG32" s="370">
        <v>0</v>
      </c>
      <c r="AH32" s="370">
        <v>0</v>
      </c>
      <c r="AI32" s="370">
        <v>0</v>
      </c>
      <c r="AJ32" s="370">
        <v>0</v>
      </c>
      <c r="AK32" s="370">
        <v>0</v>
      </c>
      <c r="AL32" s="370">
        <v>1</v>
      </c>
      <c r="AM32" s="370">
        <v>0</v>
      </c>
      <c r="AN32" s="370">
        <v>0</v>
      </c>
      <c r="AO32" s="370">
        <v>4</v>
      </c>
      <c r="AP32" s="370">
        <v>0</v>
      </c>
      <c r="AQ32" s="370">
        <v>2</v>
      </c>
      <c r="AR32" s="370">
        <v>0</v>
      </c>
      <c r="AS32" s="370">
        <v>0</v>
      </c>
      <c r="AT32" s="370">
        <v>6</v>
      </c>
      <c r="AU32" s="370">
        <v>0</v>
      </c>
      <c r="AV32" s="370">
        <v>0</v>
      </c>
      <c r="AW32" s="370">
        <v>0</v>
      </c>
    </row>
    <row r="33" spans="3:49" x14ac:dyDescent="0.3">
      <c r="C33" s="370">
        <v>50</v>
      </c>
      <c r="D33" s="370">
        <v>4</v>
      </c>
      <c r="E33" s="370">
        <v>2</v>
      </c>
      <c r="F33" s="370">
        <v>13015.5</v>
      </c>
      <c r="G33" s="370">
        <v>0</v>
      </c>
      <c r="H33" s="370">
        <v>0</v>
      </c>
      <c r="I33" s="370">
        <v>292</v>
      </c>
      <c r="J33" s="370">
        <v>320</v>
      </c>
      <c r="K33" s="370">
        <v>312</v>
      </c>
      <c r="L33" s="370">
        <v>2632</v>
      </c>
      <c r="M33" s="370">
        <v>0</v>
      </c>
      <c r="N33" s="370">
        <v>0</v>
      </c>
      <c r="O33" s="370">
        <v>0</v>
      </c>
      <c r="P33" s="370">
        <v>66</v>
      </c>
      <c r="Q33" s="370">
        <v>1623.25</v>
      </c>
      <c r="R33" s="370">
        <v>4223</v>
      </c>
      <c r="S33" s="370">
        <v>1931.75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0</v>
      </c>
      <c r="AG33" s="370">
        <v>0</v>
      </c>
      <c r="AH33" s="370">
        <v>0</v>
      </c>
      <c r="AI33" s="370">
        <v>0</v>
      </c>
      <c r="AJ33" s="370">
        <v>0</v>
      </c>
      <c r="AK33" s="370">
        <v>0</v>
      </c>
      <c r="AL33" s="370">
        <v>155</v>
      </c>
      <c r="AM33" s="370">
        <v>0</v>
      </c>
      <c r="AN33" s="370">
        <v>0</v>
      </c>
      <c r="AO33" s="370">
        <v>556.5</v>
      </c>
      <c r="AP33" s="370">
        <v>0</v>
      </c>
      <c r="AQ33" s="370">
        <v>298.5</v>
      </c>
      <c r="AR33" s="370">
        <v>0</v>
      </c>
      <c r="AS33" s="370">
        <v>0</v>
      </c>
      <c r="AT33" s="370">
        <v>605.5</v>
      </c>
      <c r="AU33" s="370">
        <v>0</v>
      </c>
      <c r="AV33" s="370">
        <v>0</v>
      </c>
      <c r="AW33" s="370">
        <v>0</v>
      </c>
    </row>
    <row r="34" spans="3:49" x14ac:dyDescent="0.3">
      <c r="C34" s="370">
        <v>50</v>
      </c>
      <c r="D34" s="370">
        <v>4</v>
      </c>
      <c r="E34" s="370">
        <v>3</v>
      </c>
      <c r="F34" s="370">
        <v>68.58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30.7</v>
      </c>
      <c r="M34" s="370">
        <v>0</v>
      </c>
      <c r="N34" s="370">
        <v>0</v>
      </c>
      <c r="O34" s="370">
        <v>0</v>
      </c>
      <c r="P34" s="370">
        <v>0</v>
      </c>
      <c r="Q34" s="370">
        <v>0</v>
      </c>
      <c r="R34" s="370">
        <v>37.880000000000003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</row>
    <row r="35" spans="3:49" x14ac:dyDescent="0.3">
      <c r="C35" s="370">
        <v>50</v>
      </c>
      <c r="D35" s="370">
        <v>4</v>
      </c>
      <c r="E35" s="370">
        <v>4</v>
      </c>
      <c r="F35" s="370">
        <v>960.75</v>
      </c>
      <c r="G35" s="370">
        <v>0</v>
      </c>
      <c r="H35" s="370">
        <v>0</v>
      </c>
      <c r="I35" s="370">
        <v>0</v>
      </c>
      <c r="J35" s="370">
        <v>2.5</v>
      </c>
      <c r="K35" s="370">
        <v>68</v>
      </c>
      <c r="L35" s="370">
        <v>502.5</v>
      </c>
      <c r="M35" s="370">
        <v>0</v>
      </c>
      <c r="N35" s="370">
        <v>0</v>
      </c>
      <c r="O35" s="370">
        <v>0</v>
      </c>
      <c r="P35" s="370">
        <v>22</v>
      </c>
      <c r="Q35" s="370">
        <v>0</v>
      </c>
      <c r="R35" s="370">
        <v>279</v>
      </c>
      <c r="S35" s="370">
        <v>65.25</v>
      </c>
      <c r="T35" s="370">
        <v>0</v>
      </c>
      <c r="U35" s="370">
        <v>0</v>
      </c>
      <c r="V35" s="370">
        <v>0</v>
      </c>
      <c r="W35" s="370">
        <v>0</v>
      </c>
      <c r="X35" s="370">
        <v>0</v>
      </c>
      <c r="Y35" s="370">
        <v>0</v>
      </c>
      <c r="Z35" s="370">
        <v>0</v>
      </c>
      <c r="AA35" s="370">
        <v>0</v>
      </c>
      <c r="AB35" s="370">
        <v>0</v>
      </c>
      <c r="AC35" s="370">
        <v>0</v>
      </c>
      <c r="AD35" s="370">
        <v>0</v>
      </c>
      <c r="AE35" s="370">
        <v>0</v>
      </c>
      <c r="AF35" s="370">
        <v>0</v>
      </c>
      <c r="AG35" s="370">
        <v>0</v>
      </c>
      <c r="AH35" s="370">
        <v>0</v>
      </c>
      <c r="AI35" s="370">
        <v>0</v>
      </c>
      <c r="AJ35" s="370">
        <v>0</v>
      </c>
      <c r="AK35" s="370">
        <v>0</v>
      </c>
      <c r="AL35" s="370">
        <v>21.5</v>
      </c>
      <c r="AM35" s="370">
        <v>0</v>
      </c>
      <c r="AN35" s="370">
        <v>0</v>
      </c>
      <c r="AO35" s="370">
        <v>0</v>
      </c>
      <c r="AP35" s="370">
        <v>0</v>
      </c>
      <c r="AQ35" s="370">
        <v>0</v>
      </c>
      <c r="AR35" s="370">
        <v>0</v>
      </c>
      <c r="AS35" s="370">
        <v>0</v>
      </c>
      <c r="AT35" s="370">
        <v>0</v>
      </c>
      <c r="AU35" s="370">
        <v>0</v>
      </c>
      <c r="AV35" s="370">
        <v>0</v>
      </c>
      <c r="AW35" s="370">
        <v>0</v>
      </c>
    </row>
    <row r="36" spans="3:49" x14ac:dyDescent="0.3">
      <c r="C36" s="370">
        <v>50</v>
      </c>
      <c r="D36" s="370">
        <v>4</v>
      </c>
      <c r="E36" s="370">
        <v>6</v>
      </c>
      <c r="F36" s="370">
        <v>4844942</v>
      </c>
      <c r="G36" s="370">
        <v>0</v>
      </c>
      <c r="H36" s="370">
        <v>0</v>
      </c>
      <c r="I36" s="370">
        <v>55348</v>
      </c>
      <c r="J36" s="370">
        <v>79246</v>
      </c>
      <c r="K36" s="370">
        <v>144039</v>
      </c>
      <c r="L36" s="370">
        <v>2016484</v>
      </c>
      <c r="M36" s="370">
        <v>0</v>
      </c>
      <c r="N36" s="370">
        <v>0</v>
      </c>
      <c r="O36" s="370">
        <v>0</v>
      </c>
      <c r="P36" s="370">
        <v>25029</v>
      </c>
      <c r="Q36" s="370">
        <v>380057</v>
      </c>
      <c r="R36" s="370">
        <v>1236493</v>
      </c>
      <c r="S36" s="370">
        <v>594817</v>
      </c>
      <c r="T36" s="370">
        <v>0</v>
      </c>
      <c r="U36" s="370">
        <v>0</v>
      </c>
      <c r="V36" s="370">
        <v>0</v>
      </c>
      <c r="W36" s="370">
        <v>0</v>
      </c>
      <c r="X36" s="370">
        <v>0</v>
      </c>
      <c r="Y36" s="370">
        <v>0</v>
      </c>
      <c r="Z36" s="370">
        <v>0</v>
      </c>
      <c r="AA36" s="370">
        <v>0</v>
      </c>
      <c r="AB36" s="370">
        <v>0</v>
      </c>
      <c r="AC36" s="370">
        <v>0</v>
      </c>
      <c r="AD36" s="370">
        <v>0</v>
      </c>
      <c r="AE36" s="370">
        <v>0</v>
      </c>
      <c r="AF36" s="370">
        <v>0</v>
      </c>
      <c r="AG36" s="370">
        <v>0</v>
      </c>
      <c r="AH36" s="370">
        <v>0</v>
      </c>
      <c r="AI36" s="370">
        <v>0</v>
      </c>
      <c r="AJ36" s="370">
        <v>0</v>
      </c>
      <c r="AK36" s="370">
        <v>0</v>
      </c>
      <c r="AL36" s="370">
        <v>53358</v>
      </c>
      <c r="AM36" s="370">
        <v>0</v>
      </c>
      <c r="AN36" s="370">
        <v>0</v>
      </c>
      <c r="AO36" s="370">
        <v>98506</v>
      </c>
      <c r="AP36" s="370">
        <v>0</v>
      </c>
      <c r="AQ36" s="370">
        <v>48214</v>
      </c>
      <c r="AR36" s="370">
        <v>0</v>
      </c>
      <c r="AS36" s="370">
        <v>0</v>
      </c>
      <c r="AT36" s="370">
        <v>113351</v>
      </c>
      <c r="AU36" s="370">
        <v>0</v>
      </c>
      <c r="AV36" s="370">
        <v>0</v>
      </c>
      <c r="AW36" s="370">
        <v>0</v>
      </c>
    </row>
    <row r="37" spans="3:49" x14ac:dyDescent="0.3">
      <c r="C37" s="370">
        <v>50</v>
      </c>
      <c r="D37" s="370">
        <v>4</v>
      </c>
      <c r="E37" s="370">
        <v>9</v>
      </c>
      <c r="F37" s="370">
        <v>24988</v>
      </c>
      <c r="G37" s="370">
        <v>0</v>
      </c>
      <c r="H37" s="370">
        <v>0</v>
      </c>
      <c r="I37" s="370">
        <v>0</v>
      </c>
      <c r="J37" s="370">
        <v>0</v>
      </c>
      <c r="K37" s="370">
        <v>0</v>
      </c>
      <c r="L37" s="370">
        <v>0</v>
      </c>
      <c r="M37" s="370">
        <v>0</v>
      </c>
      <c r="N37" s="370">
        <v>0</v>
      </c>
      <c r="O37" s="370">
        <v>0</v>
      </c>
      <c r="P37" s="370">
        <v>0</v>
      </c>
      <c r="Q37" s="370">
        <v>1550</v>
      </c>
      <c r="R37" s="370">
        <v>11850</v>
      </c>
      <c r="S37" s="370">
        <v>6218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0</v>
      </c>
      <c r="AM37" s="370">
        <v>0</v>
      </c>
      <c r="AN37" s="370">
        <v>0</v>
      </c>
      <c r="AO37" s="370">
        <v>0</v>
      </c>
      <c r="AP37" s="370">
        <v>0</v>
      </c>
      <c r="AQ37" s="370">
        <v>0</v>
      </c>
      <c r="AR37" s="370">
        <v>0</v>
      </c>
      <c r="AS37" s="370">
        <v>0</v>
      </c>
      <c r="AT37" s="370">
        <v>5370</v>
      </c>
      <c r="AU37" s="370">
        <v>0</v>
      </c>
      <c r="AV37" s="370">
        <v>0</v>
      </c>
      <c r="AW37" s="370">
        <v>0</v>
      </c>
    </row>
    <row r="38" spans="3:49" x14ac:dyDescent="0.3">
      <c r="C38" s="370">
        <v>50</v>
      </c>
      <c r="D38" s="370">
        <v>4</v>
      </c>
      <c r="E38" s="370">
        <v>10</v>
      </c>
      <c r="F38" s="370">
        <v>4960</v>
      </c>
      <c r="G38" s="370">
        <v>0</v>
      </c>
      <c r="H38" s="370">
        <v>4960</v>
      </c>
      <c r="I38" s="370">
        <v>0</v>
      </c>
      <c r="J38" s="370">
        <v>0</v>
      </c>
      <c r="K38" s="370">
        <v>0</v>
      </c>
      <c r="L38" s="370">
        <v>0</v>
      </c>
      <c r="M38" s="370">
        <v>0</v>
      </c>
      <c r="N38" s="370">
        <v>0</v>
      </c>
      <c r="O38" s="370">
        <v>0</v>
      </c>
      <c r="P38" s="370">
        <v>0</v>
      </c>
      <c r="Q38" s="370">
        <v>0</v>
      </c>
      <c r="R38" s="370">
        <v>0</v>
      </c>
      <c r="S38" s="370">
        <v>0</v>
      </c>
      <c r="T38" s="370">
        <v>0</v>
      </c>
      <c r="U38" s="370">
        <v>0</v>
      </c>
      <c r="V38" s="370">
        <v>0</v>
      </c>
      <c r="W38" s="370">
        <v>0</v>
      </c>
      <c r="X38" s="370">
        <v>0</v>
      </c>
      <c r="Y38" s="370">
        <v>0</v>
      </c>
      <c r="Z38" s="370">
        <v>0</v>
      </c>
      <c r="AA38" s="370">
        <v>0</v>
      </c>
      <c r="AB38" s="370">
        <v>0</v>
      </c>
      <c r="AC38" s="370">
        <v>0</v>
      </c>
      <c r="AD38" s="370">
        <v>0</v>
      </c>
      <c r="AE38" s="370">
        <v>0</v>
      </c>
      <c r="AF38" s="370">
        <v>0</v>
      </c>
      <c r="AG38" s="370">
        <v>0</v>
      </c>
      <c r="AH38" s="370">
        <v>0</v>
      </c>
      <c r="AI38" s="370">
        <v>0</v>
      </c>
      <c r="AJ38" s="370">
        <v>0</v>
      </c>
      <c r="AK38" s="370">
        <v>0</v>
      </c>
      <c r="AL38" s="370">
        <v>0</v>
      </c>
      <c r="AM38" s="370">
        <v>0</v>
      </c>
      <c r="AN38" s="370">
        <v>0</v>
      </c>
      <c r="AO38" s="370">
        <v>0</v>
      </c>
      <c r="AP38" s="370">
        <v>0</v>
      </c>
      <c r="AQ38" s="370">
        <v>0</v>
      </c>
      <c r="AR38" s="370">
        <v>0</v>
      </c>
      <c r="AS38" s="370">
        <v>0</v>
      </c>
      <c r="AT38" s="370">
        <v>0</v>
      </c>
      <c r="AU38" s="370">
        <v>0</v>
      </c>
      <c r="AV38" s="370">
        <v>0</v>
      </c>
      <c r="AW38" s="370">
        <v>0</v>
      </c>
    </row>
    <row r="39" spans="3:49" x14ac:dyDescent="0.3">
      <c r="C39" s="370">
        <v>50</v>
      </c>
      <c r="D39" s="370">
        <v>4</v>
      </c>
      <c r="E39" s="370">
        <v>11</v>
      </c>
      <c r="F39" s="370">
        <v>10392.036158683937</v>
      </c>
      <c r="G39" s="370">
        <v>5017.0361586839372</v>
      </c>
      <c r="H39" s="370">
        <v>5166.666666666667</v>
      </c>
      <c r="I39" s="370">
        <v>0</v>
      </c>
      <c r="J39" s="370">
        <v>208.33333333333334</v>
      </c>
      <c r="K39" s="370">
        <v>0</v>
      </c>
      <c r="L39" s="370">
        <v>0</v>
      </c>
      <c r="M39" s="370">
        <v>0</v>
      </c>
      <c r="N39" s="370">
        <v>0</v>
      </c>
      <c r="O39" s="370">
        <v>0</v>
      </c>
      <c r="P39" s="370">
        <v>0</v>
      </c>
      <c r="Q39" s="370">
        <v>0</v>
      </c>
      <c r="R39" s="370">
        <v>0</v>
      </c>
      <c r="S39" s="370">
        <v>0</v>
      </c>
      <c r="T39" s="370">
        <v>0</v>
      </c>
      <c r="U39" s="370">
        <v>0</v>
      </c>
      <c r="V39" s="370">
        <v>0</v>
      </c>
      <c r="W39" s="370">
        <v>0</v>
      </c>
      <c r="X39" s="370">
        <v>0</v>
      </c>
      <c r="Y39" s="370">
        <v>0</v>
      </c>
      <c r="Z39" s="370">
        <v>0</v>
      </c>
      <c r="AA39" s="370">
        <v>0</v>
      </c>
      <c r="AB39" s="370">
        <v>0</v>
      </c>
      <c r="AC39" s="370">
        <v>0</v>
      </c>
      <c r="AD39" s="370">
        <v>0</v>
      </c>
      <c r="AE39" s="370">
        <v>0</v>
      </c>
      <c r="AF39" s="370">
        <v>0</v>
      </c>
      <c r="AG39" s="370">
        <v>0</v>
      </c>
      <c r="AH39" s="370">
        <v>0</v>
      </c>
      <c r="AI39" s="370">
        <v>0</v>
      </c>
      <c r="AJ39" s="370">
        <v>0</v>
      </c>
      <c r="AK39" s="370">
        <v>0</v>
      </c>
      <c r="AL39" s="370">
        <v>0</v>
      </c>
      <c r="AM39" s="370">
        <v>0</v>
      </c>
      <c r="AN39" s="370">
        <v>0</v>
      </c>
      <c r="AO39" s="370">
        <v>0</v>
      </c>
      <c r="AP39" s="370">
        <v>0</v>
      </c>
      <c r="AQ39" s="370">
        <v>0</v>
      </c>
      <c r="AR39" s="370">
        <v>0</v>
      </c>
      <c r="AS39" s="370">
        <v>0</v>
      </c>
      <c r="AT39" s="370">
        <v>0</v>
      </c>
      <c r="AU39" s="370">
        <v>0</v>
      </c>
      <c r="AV39" s="370">
        <v>0</v>
      </c>
      <c r="AW39" s="370">
        <v>0</v>
      </c>
    </row>
    <row r="40" spans="3:49" x14ac:dyDescent="0.3">
      <c r="C40" s="370">
        <v>50</v>
      </c>
      <c r="D40" s="370">
        <v>5</v>
      </c>
      <c r="E40" s="370">
        <v>1</v>
      </c>
      <c r="F40" s="370">
        <v>93.75</v>
      </c>
      <c r="G40" s="370">
        <v>0</v>
      </c>
      <c r="H40" s="370">
        <v>0</v>
      </c>
      <c r="I40" s="370">
        <v>2</v>
      </c>
      <c r="J40" s="370">
        <v>2</v>
      </c>
      <c r="K40" s="370">
        <v>2</v>
      </c>
      <c r="L40" s="370">
        <v>17</v>
      </c>
      <c r="M40" s="370">
        <v>0</v>
      </c>
      <c r="N40" s="370">
        <v>0</v>
      </c>
      <c r="O40" s="370">
        <v>0</v>
      </c>
      <c r="P40" s="370">
        <v>0</v>
      </c>
      <c r="Q40" s="370">
        <v>15</v>
      </c>
      <c r="R40" s="370">
        <v>30.25</v>
      </c>
      <c r="S40" s="370">
        <v>14.25</v>
      </c>
      <c r="T40" s="370">
        <v>0</v>
      </c>
      <c r="U40" s="370">
        <v>0</v>
      </c>
      <c r="V40" s="370">
        <v>0</v>
      </c>
      <c r="W40" s="370">
        <v>0</v>
      </c>
      <c r="X40" s="370">
        <v>0</v>
      </c>
      <c r="Y40" s="370">
        <v>0</v>
      </c>
      <c r="Z40" s="370">
        <v>0</v>
      </c>
      <c r="AA40" s="370">
        <v>0</v>
      </c>
      <c r="AB40" s="370">
        <v>0</v>
      </c>
      <c r="AC40" s="370">
        <v>0</v>
      </c>
      <c r="AD40" s="370">
        <v>0</v>
      </c>
      <c r="AE40" s="370">
        <v>0</v>
      </c>
      <c r="AF40" s="370">
        <v>0</v>
      </c>
      <c r="AG40" s="370">
        <v>0</v>
      </c>
      <c r="AH40" s="370">
        <v>0</v>
      </c>
      <c r="AI40" s="370">
        <v>0</v>
      </c>
      <c r="AJ40" s="370">
        <v>0</v>
      </c>
      <c r="AK40" s="370">
        <v>0</v>
      </c>
      <c r="AL40" s="370">
        <v>1</v>
      </c>
      <c r="AM40" s="370">
        <v>0</v>
      </c>
      <c r="AN40" s="370">
        <v>0</v>
      </c>
      <c r="AO40" s="370">
        <v>4</v>
      </c>
      <c r="AP40" s="370">
        <v>0</v>
      </c>
      <c r="AQ40" s="370">
        <v>2</v>
      </c>
      <c r="AR40" s="370">
        <v>0</v>
      </c>
      <c r="AS40" s="370">
        <v>0</v>
      </c>
      <c r="AT40" s="370">
        <v>4.25</v>
      </c>
      <c r="AU40" s="370">
        <v>0</v>
      </c>
      <c r="AV40" s="370">
        <v>0</v>
      </c>
      <c r="AW40" s="370">
        <v>0</v>
      </c>
    </row>
    <row r="41" spans="3:49" x14ac:dyDescent="0.3">
      <c r="C41" s="370">
        <v>50</v>
      </c>
      <c r="D41" s="370">
        <v>5</v>
      </c>
      <c r="E41" s="370">
        <v>2</v>
      </c>
      <c r="F41" s="370">
        <v>14777.18</v>
      </c>
      <c r="G41" s="370">
        <v>0</v>
      </c>
      <c r="H41" s="370">
        <v>0</v>
      </c>
      <c r="I41" s="370">
        <v>364</v>
      </c>
      <c r="J41" s="370">
        <v>272</v>
      </c>
      <c r="K41" s="370">
        <v>368</v>
      </c>
      <c r="L41" s="370">
        <v>2953.6</v>
      </c>
      <c r="M41" s="370">
        <v>0</v>
      </c>
      <c r="N41" s="370">
        <v>0</v>
      </c>
      <c r="O41" s="370">
        <v>0</v>
      </c>
      <c r="P41" s="370">
        <v>0</v>
      </c>
      <c r="Q41" s="370">
        <v>2195.5</v>
      </c>
      <c r="R41" s="370">
        <v>4660</v>
      </c>
      <c r="S41" s="370">
        <v>2234.75</v>
      </c>
      <c r="T41" s="370">
        <v>0</v>
      </c>
      <c r="U41" s="370">
        <v>0</v>
      </c>
      <c r="V41" s="370">
        <v>0</v>
      </c>
      <c r="W41" s="370">
        <v>0</v>
      </c>
      <c r="X41" s="370">
        <v>0</v>
      </c>
      <c r="Y41" s="370">
        <v>0</v>
      </c>
      <c r="Z41" s="370">
        <v>0</v>
      </c>
      <c r="AA41" s="370">
        <v>0</v>
      </c>
      <c r="AB41" s="370">
        <v>0</v>
      </c>
      <c r="AC41" s="370">
        <v>0</v>
      </c>
      <c r="AD41" s="370">
        <v>0</v>
      </c>
      <c r="AE41" s="370">
        <v>0</v>
      </c>
      <c r="AF41" s="370">
        <v>0</v>
      </c>
      <c r="AG41" s="370">
        <v>0</v>
      </c>
      <c r="AH41" s="370">
        <v>0</v>
      </c>
      <c r="AI41" s="370">
        <v>0</v>
      </c>
      <c r="AJ41" s="370">
        <v>0</v>
      </c>
      <c r="AK41" s="370">
        <v>0</v>
      </c>
      <c r="AL41" s="370">
        <v>155</v>
      </c>
      <c r="AM41" s="370">
        <v>0</v>
      </c>
      <c r="AN41" s="370">
        <v>0</v>
      </c>
      <c r="AO41" s="370">
        <v>639</v>
      </c>
      <c r="AP41" s="370">
        <v>0</v>
      </c>
      <c r="AQ41" s="370">
        <v>271.5</v>
      </c>
      <c r="AR41" s="370">
        <v>0</v>
      </c>
      <c r="AS41" s="370">
        <v>0</v>
      </c>
      <c r="AT41" s="370">
        <v>663.82999999999993</v>
      </c>
      <c r="AU41" s="370">
        <v>0</v>
      </c>
      <c r="AV41" s="370">
        <v>0</v>
      </c>
      <c r="AW41" s="370">
        <v>0</v>
      </c>
    </row>
    <row r="42" spans="3:49" x14ac:dyDescent="0.3">
      <c r="C42" s="370">
        <v>50</v>
      </c>
      <c r="D42" s="370">
        <v>5</v>
      </c>
      <c r="E42" s="370">
        <v>3</v>
      </c>
      <c r="F42" s="370">
        <v>122.5</v>
      </c>
      <c r="G42" s="370">
        <v>0</v>
      </c>
      <c r="H42" s="370">
        <v>0</v>
      </c>
      <c r="I42" s="370">
        <v>0</v>
      </c>
      <c r="J42" s="370">
        <v>0</v>
      </c>
      <c r="K42" s="370">
        <v>0</v>
      </c>
      <c r="L42" s="370">
        <v>44.5</v>
      </c>
      <c r="M42" s="370">
        <v>0</v>
      </c>
      <c r="N42" s="370">
        <v>0</v>
      </c>
      <c r="O42" s="370">
        <v>0</v>
      </c>
      <c r="P42" s="370">
        <v>0</v>
      </c>
      <c r="Q42" s="370">
        <v>70</v>
      </c>
      <c r="R42" s="370">
        <v>8</v>
      </c>
      <c r="S42" s="370">
        <v>0</v>
      </c>
      <c r="T42" s="370">
        <v>0</v>
      </c>
      <c r="U42" s="370">
        <v>0</v>
      </c>
      <c r="V42" s="370">
        <v>0</v>
      </c>
      <c r="W42" s="370">
        <v>0</v>
      </c>
      <c r="X42" s="370">
        <v>0</v>
      </c>
      <c r="Y42" s="370">
        <v>0</v>
      </c>
      <c r="Z42" s="370">
        <v>0</v>
      </c>
      <c r="AA42" s="370">
        <v>0</v>
      </c>
      <c r="AB42" s="370">
        <v>0</v>
      </c>
      <c r="AC42" s="370">
        <v>0</v>
      </c>
      <c r="AD42" s="370">
        <v>0</v>
      </c>
      <c r="AE42" s="370">
        <v>0</v>
      </c>
      <c r="AF42" s="370">
        <v>0</v>
      </c>
      <c r="AG42" s="370">
        <v>0</v>
      </c>
      <c r="AH42" s="370">
        <v>0</v>
      </c>
      <c r="AI42" s="370">
        <v>0</v>
      </c>
      <c r="AJ42" s="370">
        <v>0</v>
      </c>
      <c r="AK42" s="370">
        <v>0</v>
      </c>
      <c r="AL42" s="370">
        <v>0</v>
      </c>
      <c r="AM42" s="370">
        <v>0</v>
      </c>
      <c r="AN42" s="370">
        <v>0</v>
      </c>
      <c r="AO42" s="370">
        <v>0</v>
      </c>
      <c r="AP42" s="370">
        <v>0</v>
      </c>
      <c r="AQ42" s="370">
        <v>0</v>
      </c>
      <c r="AR42" s="370">
        <v>0</v>
      </c>
      <c r="AS42" s="370">
        <v>0</v>
      </c>
      <c r="AT42" s="370">
        <v>0</v>
      </c>
      <c r="AU42" s="370">
        <v>0</v>
      </c>
      <c r="AV42" s="370">
        <v>0</v>
      </c>
      <c r="AW42" s="370">
        <v>0</v>
      </c>
    </row>
    <row r="43" spans="3:49" x14ac:dyDescent="0.3">
      <c r="C43" s="370">
        <v>50</v>
      </c>
      <c r="D43" s="370">
        <v>5</v>
      </c>
      <c r="E43" s="370">
        <v>4</v>
      </c>
      <c r="F43" s="370">
        <v>985.25</v>
      </c>
      <c r="G43" s="370">
        <v>0</v>
      </c>
      <c r="H43" s="370">
        <v>0</v>
      </c>
      <c r="I43" s="370">
        <v>0</v>
      </c>
      <c r="J43" s="370">
        <v>2.5</v>
      </c>
      <c r="K43" s="370">
        <v>68</v>
      </c>
      <c r="L43" s="370">
        <v>513.5</v>
      </c>
      <c r="M43" s="370">
        <v>0</v>
      </c>
      <c r="N43" s="370">
        <v>0</v>
      </c>
      <c r="O43" s="370">
        <v>0</v>
      </c>
      <c r="P43" s="370">
        <v>0</v>
      </c>
      <c r="Q43" s="370">
        <v>41</v>
      </c>
      <c r="R43" s="370">
        <v>273</v>
      </c>
      <c r="S43" s="370">
        <v>55.25</v>
      </c>
      <c r="T43" s="370">
        <v>0</v>
      </c>
      <c r="U43" s="370">
        <v>0</v>
      </c>
      <c r="V43" s="370">
        <v>0</v>
      </c>
      <c r="W43" s="370">
        <v>0</v>
      </c>
      <c r="X43" s="370">
        <v>0</v>
      </c>
      <c r="Y43" s="370">
        <v>0</v>
      </c>
      <c r="Z43" s="370">
        <v>0</v>
      </c>
      <c r="AA43" s="370">
        <v>0</v>
      </c>
      <c r="AB43" s="370">
        <v>0</v>
      </c>
      <c r="AC43" s="370">
        <v>0</v>
      </c>
      <c r="AD43" s="370">
        <v>0</v>
      </c>
      <c r="AE43" s="370">
        <v>0</v>
      </c>
      <c r="AF43" s="370">
        <v>0</v>
      </c>
      <c r="AG43" s="370">
        <v>0</v>
      </c>
      <c r="AH43" s="370">
        <v>0</v>
      </c>
      <c r="AI43" s="370">
        <v>0</v>
      </c>
      <c r="AJ43" s="370">
        <v>0</v>
      </c>
      <c r="AK43" s="370">
        <v>0</v>
      </c>
      <c r="AL43" s="370">
        <v>12</v>
      </c>
      <c r="AM43" s="370">
        <v>0</v>
      </c>
      <c r="AN43" s="370">
        <v>0</v>
      </c>
      <c r="AO43" s="370">
        <v>0</v>
      </c>
      <c r="AP43" s="370">
        <v>0</v>
      </c>
      <c r="AQ43" s="370">
        <v>0</v>
      </c>
      <c r="AR43" s="370">
        <v>0</v>
      </c>
      <c r="AS43" s="370">
        <v>0</v>
      </c>
      <c r="AT43" s="370">
        <v>20</v>
      </c>
      <c r="AU43" s="370">
        <v>0</v>
      </c>
      <c r="AV43" s="370">
        <v>0</v>
      </c>
      <c r="AW43" s="370">
        <v>0</v>
      </c>
    </row>
    <row r="44" spans="3:49" x14ac:dyDescent="0.3">
      <c r="C44" s="370">
        <v>50</v>
      </c>
      <c r="D44" s="370">
        <v>5</v>
      </c>
      <c r="E44" s="370">
        <v>5</v>
      </c>
      <c r="F44" s="370">
        <v>25</v>
      </c>
      <c r="G44" s="370">
        <v>0</v>
      </c>
      <c r="H44" s="370">
        <v>0</v>
      </c>
      <c r="I44" s="370">
        <v>25</v>
      </c>
      <c r="J44" s="370">
        <v>0</v>
      </c>
      <c r="K44" s="370">
        <v>0</v>
      </c>
      <c r="L44" s="370">
        <v>0</v>
      </c>
      <c r="M44" s="370">
        <v>0</v>
      </c>
      <c r="N44" s="370">
        <v>0</v>
      </c>
      <c r="O44" s="370">
        <v>0</v>
      </c>
      <c r="P44" s="370">
        <v>0</v>
      </c>
      <c r="Q44" s="370">
        <v>0</v>
      </c>
      <c r="R44" s="370">
        <v>0</v>
      </c>
      <c r="S44" s="370">
        <v>0</v>
      </c>
      <c r="T44" s="370">
        <v>0</v>
      </c>
      <c r="U44" s="370">
        <v>0</v>
      </c>
      <c r="V44" s="370">
        <v>0</v>
      </c>
      <c r="W44" s="370">
        <v>0</v>
      </c>
      <c r="X44" s="370">
        <v>0</v>
      </c>
      <c r="Y44" s="370">
        <v>0</v>
      </c>
      <c r="Z44" s="370">
        <v>0</v>
      </c>
      <c r="AA44" s="370">
        <v>0</v>
      </c>
      <c r="AB44" s="370">
        <v>0</v>
      </c>
      <c r="AC44" s="370">
        <v>0</v>
      </c>
      <c r="AD44" s="370">
        <v>0</v>
      </c>
      <c r="AE44" s="370">
        <v>0</v>
      </c>
      <c r="AF44" s="370">
        <v>0</v>
      </c>
      <c r="AG44" s="370">
        <v>0</v>
      </c>
      <c r="AH44" s="370">
        <v>0</v>
      </c>
      <c r="AI44" s="370">
        <v>0</v>
      </c>
      <c r="AJ44" s="370">
        <v>0</v>
      </c>
      <c r="AK44" s="370">
        <v>0</v>
      </c>
      <c r="AL44" s="370">
        <v>0</v>
      </c>
      <c r="AM44" s="370">
        <v>0</v>
      </c>
      <c r="AN44" s="370">
        <v>0</v>
      </c>
      <c r="AO44" s="370">
        <v>0</v>
      </c>
      <c r="AP44" s="370">
        <v>0</v>
      </c>
      <c r="AQ44" s="370">
        <v>0</v>
      </c>
      <c r="AR44" s="370">
        <v>0</v>
      </c>
      <c r="AS44" s="370">
        <v>0</v>
      </c>
      <c r="AT44" s="370">
        <v>0</v>
      </c>
      <c r="AU44" s="370">
        <v>0</v>
      </c>
      <c r="AV44" s="370">
        <v>0</v>
      </c>
      <c r="AW44" s="370">
        <v>0</v>
      </c>
    </row>
    <row r="45" spans="3:49" x14ac:dyDescent="0.3">
      <c r="C45" s="370">
        <v>50</v>
      </c>
      <c r="D45" s="370">
        <v>5</v>
      </c>
      <c r="E45" s="370">
        <v>6</v>
      </c>
      <c r="F45" s="370">
        <v>4778691</v>
      </c>
      <c r="G45" s="370">
        <v>0</v>
      </c>
      <c r="H45" s="370">
        <v>0</v>
      </c>
      <c r="I45" s="370">
        <v>59263</v>
      </c>
      <c r="J45" s="370">
        <v>83122</v>
      </c>
      <c r="K45" s="370">
        <v>134184</v>
      </c>
      <c r="L45" s="370">
        <v>1995184</v>
      </c>
      <c r="M45" s="370">
        <v>0</v>
      </c>
      <c r="N45" s="370">
        <v>0</v>
      </c>
      <c r="O45" s="370">
        <v>0</v>
      </c>
      <c r="P45" s="370">
        <v>0</v>
      </c>
      <c r="Q45" s="370">
        <v>445874</v>
      </c>
      <c r="R45" s="370">
        <v>1204056</v>
      </c>
      <c r="S45" s="370">
        <v>562382</v>
      </c>
      <c r="T45" s="370">
        <v>0</v>
      </c>
      <c r="U45" s="370">
        <v>0</v>
      </c>
      <c r="V45" s="370">
        <v>0</v>
      </c>
      <c r="W45" s="370">
        <v>0</v>
      </c>
      <c r="X45" s="370">
        <v>0</v>
      </c>
      <c r="Y45" s="370">
        <v>0</v>
      </c>
      <c r="Z45" s="370">
        <v>0</v>
      </c>
      <c r="AA45" s="370">
        <v>0</v>
      </c>
      <c r="AB45" s="370">
        <v>0</v>
      </c>
      <c r="AC45" s="370">
        <v>0</v>
      </c>
      <c r="AD45" s="370">
        <v>0</v>
      </c>
      <c r="AE45" s="370">
        <v>0</v>
      </c>
      <c r="AF45" s="370">
        <v>0</v>
      </c>
      <c r="AG45" s="370">
        <v>0</v>
      </c>
      <c r="AH45" s="370">
        <v>0</v>
      </c>
      <c r="AI45" s="370">
        <v>0</v>
      </c>
      <c r="AJ45" s="370">
        <v>0</v>
      </c>
      <c r="AK45" s="370">
        <v>0</v>
      </c>
      <c r="AL45" s="370">
        <v>51337</v>
      </c>
      <c r="AM45" s="370">
        <v>0</v>
      </c>
      <c r="AN45" s="370">
        <v>0</v>
      </c>
      <c r="AO45" s="370">
        <v>99521</v>
      </c>
      <c r="AP45" s="370">
        <v>0</v>
      </c>
      <c r="AQ45" s="370">
        <v>42756</v>
      </c>
      <c r="AR45" s="370">
        <v>0</v>
      </c>
      <c r="AS45" s="370">
        <v>0</v>
      </c>
      <c r="AT45" s="370">
        <v>101012</v>
      </c>
      <c r="AU45" s="370">
        <v>0</v>
      </c>
      <c r="AV45" s="370">
        <v>0</v>
      </c>
      <c r="AW45" s="370">
        <v>0</v>
      </c>
    </row>
    <row r="46" spans="3:49" x14ac:dyDescent="0.3">
      <c r="C46" s="370">
        <v>50</v>
      </c>
      <c r="D46" s="370">
        <v>5</v>
      </c>
      <c r="E46" s="370">
        <v>9</v>
      </c>
      <c r="F46" s="370">
        <v>21718</v>
      </c>
      <c r="G46" s="370">
        <v>0</v>
      </c>
      <c r="H46" s="370">
        <v>0</v>
      </c>
      <c r="I46" s="370">
        <v>0</v>
      </c>
      <c r="J46" s="370">
        <v>0</v>
      </c>
      <c r="K46" s="370">
        <v>0</v>
      </c>
      <c r="L46" s="370">
        <v>0</v>
      </c>
      <c r="M46" s="370">
        <v>0</v>
      </c>
      <c r="N46" s="370">
        <v>0</v>
      </c>
      <c r="O46" s="370">
        <v>0</v>
      </c>
      <c r="P46" s="370">
        <v>0</v>
      </c>
      <c r="Q46" s="370">
        <v>4300</v>
      </c>
      <c r="R46" s="370">
        <v>12700</v>
      </c>
      <c r="S46" s="370">
        <v>4718</v>
      </c>
      <c r="T46" s="370">
        <v>0</v>
      </c>
      <c r="U46" s="370">
        <v>0</v>
      </c>
      <c r="V46" s="370">
        <v>0</v>
      </c>
      <c r="W46" s="370">
        <v>0</v>
      </c>
      <c r="X46" s="370">
        <v>0</v>
      </c>
      <c r="Y46" s="370">
        <v>0</v>
      </c>
      <c r="Z46" s="370">
        <v>0</v>
      </c>
      <c r="AA46" s="370">
        <v>0</v>
      </c>
      <c r="AB46" s="370">
        <v>0</v>
      </c>
      <c r="AC46" s="370">
        <v>0</v>
      </c>
      <c r="AD46" s="370">
        <v>0</v>
      </c>
      <c r="AE46" s="370">
        <v>0</v>
      </c>
      <c r="AF46" s="370">
        <v>0</v>
      </c>
      <c r="AG46" s="370">
        <v>0</v>
      </c>
      <c r="AH46" s="370">
        <v>0</v>
      </c>
      <c r="AI46" s="370">
        <v>0</v>
      </c>
      <c r="AJ46" s="370">
        <v>0</v>
      </c>
      <c r="AK46" s="370">
        <v>0</v>
      </c>
      <c r="AL46" s="370">
        <v>0</v>
      </c>
      <c r="AM46" s="370">
        <v>0</v>
      </c>
      <c r="AN46" s="370">
        <v>0</v>
      </c>
      <c r="AO46" s="370">
        <v>0</v>
      </c>
      <c r="AP46" s="370">
        <v>0</v>
      </c>
      <c r="AQ46" s="370">
        <v>0</v>
      </c>
      <c r="AR46" s="370">
        <v>0</v>
      </c>
      <c r="AS46" s="370">
        <v>0</v>
      </c>
      <c r="AT46" s="370">
        <v>0</v>
      </c>
      <c r="AU46" s="370">
        <v>0</v>
      </c>
      <c r="AV46" s="370">
        <v>0</v>
      </c>
      <c r="AW46" s="370">
        <v>0</v>
      </c>
    </row>
    <row r="47" spans="3:49" x14ac:dyDescent="0.3">
      <c r="C47" s="370">
        <v>50</v>
      </c>
      <c r="D47" s="370">
        <v>5</v>
      </c>
      <c r="E47" s="370">
        <v>10</v>
      </c>
      <c r="F47" s="370">
        <v>16627</v>
      </c>
      <c r="G47" s="370">
        <v>8550</v>
      </c>
      <c r="H47" s="370">
        <v>8077</v>
      </c>
      <c r="I47" s="370">
        <v>0</v>
      </c>
      <c r="J47" s="370">
        <v>0</v>
      </c>
      <c r="K47" s="370">
        <v>0</v>
      </c>
      <c r="L47" s="370">
        <v>0</v>
      </c>
      <c r="M47" s="370">
        <v>0</v>
      </c>
      <c r="N47" s="370">
        <v>0</v>
      </c>
      <c r="O47" s="370">
        <v>0</v>
      </c>
      <c r="P47" s="370">
        <v>0</v>
      </c>
      <c r="Q47" s="370">
        <v>0</v>
      </c>
      <c r="R47" s="370">
        <v>0</v>
      </c>
      <c r="S47" s="370">
        <v>0</v>
      </c>
      <c r="T47" s="370">
        <v>0</v>
      </c>
      <c r="U47" s="370">
        <v>0</v>
      </c>
      <c r="V47" s="370">
        <v>0</v>
      </c>
      <c r="W47" s="370">
        <v>0</v>
      </c>
      <c r="X47" s="370">
        <v>0</v>
      </c>
      <c r="Y47" s="370">
        <v>0</v>
      </c>
      <c r="Z47" s="370">
        <v>0</v>
      </c>
      <c r="AA47" s="370">
        <v>0</v>
      </c>
      <c r="AB47" s="370">
        <v>0</v>
      </c>
      <c r="AC47" s="370">
        <v>0</v>
      </c>
      <c r="AD47" s="370">
        <v>0</v>
      </c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v>0</v>
      </c>
      <c r="AK47" s="370">
        <v>0</v>
      </c>
      <c r="AL47" s="370">
        <v>0</v>
      </c>
      <c r="AM47" s="370">
        <v>0</v>
      </c>
      <c r="AN47" s="370">
        <v>0</v>
      </c>
      <c r="AO47" s="370">
        <v>0</v>
      </c>
      <c r="AP47" s="370">
        <v>0</v>
      </c>
      <c r="AQ47" s="370">
        <v>0</v>
      </c>
      <c r="AR47" s="370">
        <v>0</v>
      </c>
      <c r="AS47" s="370">
        <v>0</v>
      </c>
      <c r="AT47" s="370">
        <v>0</v>
      </c>
      <c r="AU47" s="370">
        <v>0</v>
      </c>
      <c r="AV47" s="370">
        <v>0</v>
      </c>
      <c r="AW47" s="370">
        <v>0</v>
      </c>
    </row>
    <row r="48" spans="3:49" x14ac:dyDescent="0.3">
      <c r="C48" s="370">
        <v>50</v>
      </c>
      <c r="D48" s="370">
        <v>5</v>
      </c>
      <c r="E48" s="370">
        <v>11</v>
      </c>
      <c r="F48" s="370">
        <v>10392.036158683937</v>
      </c>
      <c r="G48" s="370">
        <v>5017.0361586839372</v>
      </c>
      <c r="H48" s="370">
        <v>5166.666666666667</v>
      </c>
      <c r="I48" s="370">
        <v>0</v>
      </c>
      <c r="J48" s="370">
        <v>208.33333333333334</v>
      </c>
      <c r="K48" s="370">
        <v>0</v>
      </c>
      <c r="L48" s="370">
        <v>0</v>
      </c>
      <c r="M48" s="370">
        <v>0</v>
      </c>
      <c r="N48" s="370">
        <v>0</v>
      </c>
      <c r="O48" s="370">
        <v>0</v>
      </c>
      <c r="P48" s="370">
        <v>0</v>
      </c>
      <c r="Q48" s="370">
        <v>0</v>
      </c>
      <c r="R48" s="370">
        <v>0</v>
      </c>
      <c r="S48" s="370">
        <v>0</v>
      </c>
      <c r="T48" s="370">
        <v>0</v>
      </c>
      <c r="U48" s="370">
        <v>0</v>
      </c>
      <c r="V48" s="370">
        <v>0</v>
      </c>
      <c r="W48" s="370">
        <v>0</v>
      </c>
      <c r="X48" s="370">
        <v>0</v>
      </c>
      <c r="Y48" s="370">
        <v>0</v>
      </c>
      <c r="Z48" s="370">
        <v>0</v>
      </c>
      <c r="AA48" s="370">
        <v>0</v>
      </c>
      <c r="AB48" s="370">
        <v>0</v>
      </c>
      <c r="AC48" s="370">
        <v>0</v>
      </c>
      <c r="AD48" s="370">
        <v>0</v>
      </c>
      <c r="AE48" s="370">
        <v>0</v>
      </c>
      <c r="AF48" s="370">
        <v>0</v>
      </c>
      <c r="AG48" s="370">
        <v>0</v>
      </c>
      <c r="AH48" s="370">
        <v>0</v>
      </c>
      <c r="AI48" s="370">
        <v>0</v>
      </c>
      <c r="AJ48" s="370">
        <v>0</v>
      </c>
      <c r="AK48" s="370">
        <v>0</v>
      </c>
      <c r="AL48" s="370">
        <v>0</v>
      </c>
      <c r="AM48" s="370">
        <v>0</v>
      </c>
      <c r="AN48" s="370">
        <v>0</v>
      </c>
      <c r="AO48" s="370">
        <v>0</v>
      </c>
      <c r="AP48" s="370">
        <v>0</v>
      </c>
      <c r="AQ48" s="370">
        <v>0</v>
      </c>
      <c r="AR48" s="370">
        <v>0</v>
      </c>
      <c r="AS48" s="370">
        <v>0</v>
      </c>
      <c r="AT48" s="370">
        <v>0</v>
      </c>
      <c r="AU48" s="370">
        <v>0</v>
      </c>
      <c r="AV48" s="370">
        <v>0</v>
      </c>
      <c r="AW48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30" t="s">
        <v>4278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</row>
    <row r="2" spans="1:28" ht="14.4" customHeight="1" thickBot="1" x14ac:dyDescent="0.35">
      <c r="A2" s="374" t="s">
        <v>325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585498.99</v>
      </c>
      <c r="C3" s="344">
        <f t="shared" ref="C3:Z3" si="0">SUBTOTAL(9,C6:C1048576)</f>
        <v>6</v>
      </c>
      <c r="D3" s="344"/>
      <c r="E3" s="344">
        <f>SUBTOTAL(9,E6:E1048576)/4</f>
        <v>572697.98</v>
      </c>
      <c r="F3" s="344"/>
      <c r="G3" s="344">
        <f t="shared" si="0"/>
        <v>6</v>
      </c>
      <c r="H3" s="344">
        <f>SUBTOTAL(9,H6:H1048576)/4</f>
        <v>562773.97999999986</v>
      </c>
      <c r="I3" s="347">
        <f>IF(B3&lt;&gt;0,H3/B3,"")</f>
        <v>0.96118693560854795</v>
      </c>
      <c r="J3" s="345">
        <f>IF(E3&lt;&gt;0,H3/E3,"")</f>
        <v>0.98267149466809689</v>
      </c>
      <c r="K3" s="346">
        <f t="shared" si="0"/>
        <v>0</v>
      </c>
      <c r="L3" s="346"/>
      <c r="M3" s="344">
        <f t="shared" si="0"/>
        <v>0</v>
      </c>
      <c r="N3" s="344">
        <f t="shared" si="0"/>
        <v>0</v>
      </c>
      <c r="O3" s="344"/>
      <c r="P3" s="344">
        <f t="shared" si="0"/>
        <v>0</v>
      </c>
      <c r="Q3" s="344">
        <f t="shared" si="0"/>
        <v>0</v>
      </c>
      <c r="R3" s="347" t="str">
        <f>IF(K3&lt;&gt;0,Q3/K3,"")</f>
        <v/>
      </c>
      <c r="S3" s="347" t="str">
        <f>IF(N3&lt;&gt;0,Q3/N3,"")</f>
        <v/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31" t="s">
        <v>271</v>
      </c>
      <c r="B4" s="632" t="s">
        <v>123</v>
      </c>
      <c r="C4" s="633"/>
      <c r="D4" s="634"/>
      <c r="E4" s="633"/>
      <c r="F4" s="634"/>
      <c r="G4" s="633"/>
      <c r="H4" s="633"/>
      <c r="I4" s="634"/>
      <c r="J4" s="635"/>
      <c r="K4" s="632" t="s">
        <v>124</v>
      </c>
      <c r="L4" s="634"/>
      <c r="M4" s="633"/>
      <c r="N4" s="633"/>
      <c r="O4" s="634"/>
      <c r="P4" s="633"/>
      <c r="Q4" s="633"/>
      <c r="R4" s="634"/>
      <c r="S4" s="635"/>
      <c r="T4" s="632" t="s">
        <v>125</v>
      </c>
      <c r="U4" s="634"/>
      <c r="V4" s="633"/>
      <c r="W4" s="633"/>
      <c r="X4" s="634"/>
      <c r="Y4" s="633"/>
      <c r="Z4" s="633"/>
      <c r="AA4" s="634"/>
      <c r="AB4" s="635"/>
    </row>
    <row r="5" spans="1:28" ht="14.4" customHeight="1" thickBot="1" x14ac:dyDescent="0.35">
      <c r="A5" s="853"/>
      <c r="B5" s="854">
        <v>2015</v>
      </c>
      <c r="C5" s="855"/>
      <c r="D5" s="855"/>
      <c r="E5" s="855">
        <v>2016</v>
      </c>
      <c r="F5" s="855"/>
      <c r="G5" s="855"/>
      <c r="H5" s="855">
        <v>2017</v>
      </c>
      <c r="I5" s="856" t="s">
        <v>303</v>
      </c>
      <c r="J5" s="857" t="s">
        <v>2</v>
      </c>
      <c r="K5" s="854">
        <v>2015</v>
      </c>
      <c r="L5" s="855"/>
      <c r="M5" s="855"/>
      <c r="N5" s="855">
        <v>2016</v>
      </c>
      <c r="O5" s="855"/>
      <c r="P5" s="855"/>
      <c r="Q5" s="855">
        <v>2017</v>
      </c>
      <c r="R5" s="856" t="s">
        <v>303</v>
      </c>
      <c r="S5" s="857" t="s">
        <v>2</v>
      </c>
      <c r="T5" s="854">
        <v>2015</v>
      </c>
      <c r="U5" s="855"/>
      <c r="V5" s="855"/>
      <c r="W5" s="855">
        <v>2016</v>
      </c>
      <c r="X5" s="855"/>
      <c r="Y5" s="855"/>
      <c r="Z5" s="855">
        <v>2017</v>
      </c>
      <c r="AA5" s="856" t="s">
        <v>303</v>
      </c>
      <c r="AB5" s="857" t="s">
        <v>2</v>
      </c>
    </row>
    <row r="6" spans="1:28" ht="14.4" customHeight="1" x14ac:dyDescent="0.3">
      <c r="A6" s="858" t="s">
        <v>4275</v>
      </c>
      <c r="B6" s="859">
        <v>585498.99</v>
      </c>
      <c r="C6" s="860">
        <v>1</v>
      </c>
      <c r="D6" s="860">
        <v>1.0223521130631541</v>
      </c>
      <c r="E6" s="859">
        <v>572697.98</v>
      </c>
      <c r="F6" s="860">
        <v>0.97813658056011332</v>
      </c>
      <c r="G6" s="860">
        <v>1</v>
      </c>
      <c r="H6" s="859">
        <v>562773.97999999986</v>
      </c>
      <c r="I6" s="860">
        <v>0.96118693560854795</v>
      </c>
      <c r="J6" s="860">
        <v>0.98267149466809689</v>
      </c>
      <c r="K6" s="859"/>
      <c r="L6" s="860"/>
      <c r="M6" s="860"/>
      <c r="N6" s="859"/>
      <c r="O6" s="860"/>
      <c r="P6" s="860"/>
      <c r="Q6" s="859"/>
      <c r="R6" s="860"/>
      <c r="S6" s="860"/>
      <c r="T6" s="859"/>
      <c r="U6" s="860"/>
      <c r="V6" s="860"/>
      <c r="W6" s="859"/>
      <c r="X6" s="860"/>
      <c r="Y6" s="860"/>
      <c r="Z6" s="859"/>
      <c r="AA6" s="860"/>
      <c r="AB6" s="861"/>
    </row>
    <row r="7" spans="1:28" ht="14.4" customHeight="1" x14ac:dyDescent="0.3">
      <c r="A7" s="868" t="s">
        <v>4276</v>
      </c>
      <c r="B7" s="862">
        <v>569288.99</v>
      </c>
      <c r="C7" s="863">
        <v>1</v>
      </c>
      <c r="D7" s="863">
        <v>1.0263234984112772</v>
      </c>
      <c r="E7" s="862">
        <v>554687.66999999993</v>
      </c>
      <c r="F7" s="863">
        <v>0.97435165573815141</v>
      </c>
      <c r="G7" s="863">
        <v>1</v>
      </c>
      <c r="H7" s="862">
        <v>551895.32999999984</v>
      </c>
      <c r="I7" s="863">
        <v>0.96944669525402183</v>
      </c>
      <c r="J7" s="863">
        <v>0.99496592379635895</v>
      </c>
      <c r="K7" s="862"/>
      <c r="L7" s="863"/>
      <c r="M7" s="863"/>
      <c r="N7" s="862"/>
      <c r="O7" s="863"/>
      <c r="P7" s="863"/>
      <c r="Q7" s="862"/>
      <c r="R7" s="863"/>
      <c r="S7" s="863"/>
      <c r="T7" s="862"/>
      <c r="U7" s="863"/>
      <c r="V7" s="863"/>
      <c r="W7" s="862"/>
      <c r="X7" s="863"/>
      <c r="Y7" s="863"/>
      <c r="Z7" s="862"/>
      <c r="AA7" s="863"/>
      <c r="AB7" s="864"/>
    </row>
    <row r="8" spans="1:28" ht="14.4" customHeight="1" thickBot="1" x14ac:dyDescent="0.35">
      <c r="A8" s="869" t="s">
        <v>4277</v>
      </c>
      <c r="B8" s="865">
        <v>16210</v>
      </c>
      <c r="C8" s="866">
        <v>1</v>
      </c>
      <c r="D8" s="866">
        <v>0.90004003262575705</v>
      </c>
      <c r="E8" s="865">
        <v>18010.310000000001</v>
      </c>
      <c r="F8" s="866">
        <v>1.1110616903146207</v>
      </c>
      <c r="G8" s="866">
        <v>1</v>
      </c>
      <c r="H8" s="865">
        <v>10878.65</v>
      </c>
      <c r="I8" s="866">
        <v>0.67110734114743986</v>
      </c>
      <c r="J8" s="866">
        <v>0.60402347322172678</v>
      </c>
      <c r="K8" s="865"/>
      <c r="L8" s="866"/>
      <c r="M8" s="866"/>
      <c r="N8" s="865"/>
      <c r="O8" s="866"/>
      <c r="P8" s="866"/>
      <c r="Q8" s="865"/>
      <c r="R8" s="866"/>
      <c r="S8" s="866"/>
      <c r="T8" s="865"/>
      <c r="U8" s="866"/>
      <c r="V8" s="866"/>
      <c r="W8" s="865"/>
      <c r="X8" s="866"/>
      <c r="Y8" s="866"/>
      <c r="Z8" s="865"/>
      <c r="AA8" s="866"/>
      <c r="AB8" s="867"/>
    </row>
    <row r="9" spans="1:28" ht="14.4" customHeight="1" thickBot="1" x14ac:dyDescent="0.35"/>
    <row r="10" spans="1:28" ht="14.4" customHeight="1" x14ac:dyDescent="0.3">
      <c r="A10" s="858" t="s">
        <v>582</v>
      </c>
      <c r="B10" s="859">
        <v>585498.99</v>
      </c>
      <c r="C10" s="860">
        <v>1</v>
      </c>
      <c r="D10" s="860">
        <v>1.0223521130631539</v>
      </c>
      <c r="E10" s="859">
        <v>572697.9800000001</v>
      </c>
      <c r="F10" s="860">
        <v>0.97813658056011354</v>
      </c>
      <c r="G10" s="860">
        <v>1</v>
      </c>
      <c r="H10" s="859">
        <v>562773.98</v>
      </c>
      <c r="I10" s="860">
        <v>0.96118693560854818</v>
      </c>
      <c r="J10" s="861">
        <v>0.98267149466809689</v>
      </c>
    </row>
    <row r="11" spans="1:28" ht="14.4" customHeight="1" x14ac:dyDescent="0.3">
      <c r="A11" s="868" t="s">
        <v>4279</v>
      </c>
      <c r="B11" s="862">
        <v>234280.00000000003</v>
      </c>
      <c r="C11" s="863">
        <v>1</v>
      </c>
      <c r="D11" s="863">
        <v>0.98050675726435277</v>
      </c>
      <c r="E11" s="862">
        <v>238937.67</v>
      </c>
      <c r="F11" s="863">
        <v>1.0198807836776507</v>
      </c>
      <c r="G11" s="863">
        <v>1</v>
      </c>
      <c r="H11" s="862">
        <v>220942.65999999997</v>
      </c>
      <c r="I11" s="863">
        <v>0.94307094075465236</v>
      </c>
      <c r="J11" s="864">
        <v>0.92468742998958664</v>
      </c>
    </row>
    <row r="12" spans="1:28" ht="14.4" customHeight="1" thickBot="1" x14ac:dyDescent="0.35">
      <c r="A12" s="869" t="s">
        <v>4280</v>
      </c>
      <c r="B12" s="865">
        <v>351218.99</v>
      </c>
      <c r="C12" s="866">
        <v>1</v>
      </c>
      <c r="D12" s="866">
        <v>1.0523090357867892</v>
      </c>
      <c r="E12" s="865">
        <v>333760.31000000011</v>
      </c>
      <c r="F12" s="866">
        <v>0.95029118442599048</v>
      </c>
      <c r="G12" s="866">
        <v>1</v>
      </c>
      <c r="H12" s="865">
        <v>341831.31999999995</v>
      </c>
      <c r="I12" s="866">
        <v>0.97327117762054938</v>
      </c>
      <c r="J12" s="867">
        <v>1.0241820544809532</v>
      </c>
    </row>
    <row r="13" spans="1:28" ht="14.4" customHeight="1" x14ac:dyDescent="0.3">
      <c r="A13" s="813" t="s">
        <v>1870</v>
      </c>
    </row>
    <row r="14" spans="1:28" ht="14.4" customHeight="1" x14ac:dyDescent="0.3">
      <c r="A14" s="814" t="s">
        <v>1871</v>
      </c>
    </row>
    <row r="15" spans="1:28" ht="14.4" customHeight="1" x14ac:dyDescent="0.3">
      <c r="A15" s="813" t="s">
        <v>4281</v>
      </c>
    </row>
    <row r="16" spans="1:28" ht="14.4" customHeight="1" x14ac:dyDescent="0.3">
      <c r="A16" s="813" t="s">
        <v>4282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30" t="s">
        <v>4284</v>
      </c>
      <c r="B1" s="555"/>
      <c r="C1" s="555"/>
      <c r="D1" s="555"/>
      <c r="E1" s="555"/>
      <c r="F1" s="555"/>
      <c r="G1" s="555"/>
    </row>
    <row r="2" spans="1:7" ht="14.4" customHeight="1" thickBot="1" x14ac:dyDescent="0.35">
      <c r="A2" s="374" t="s">
        <v>325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507" t="s">
        <v>159</v>
      </c>
      <c r="B3" s="465">
        <f t="shared" ref="B3:G3" si="0">SUBTOTAL(9,B6:B1048576)</f>
        <v>1541</v>
      </c>
      <c r="C3" s="466">
        <f t="shared" si="0"/>
        <v>1431</v>
      </c>
      <c r="D3" s="506">
        <f t="shared" si="0"/>
        <v>1450</v>
      </c>
      <c r="E3" s="346">
        <f t="shared" si="0"/>
        <v>585498.99</v>
      </c>
      <c r="F3" s="344">
        <f t="shared" si="0"/>
        <v>572697.98</v>
      </c>
      <c r="G3" s="467">
        <f t="shared" si="0"/>
        <v>562773.9800000001</v>
      </c>
    </row>
    <row r="4" spans="1:7" ht="14.4" customHeight="1" x14ac:dyDescent="0.3">
      <c r="A4" s="631" t="s">
        <v>167</v>
      </c>
      <c r="B4" s="636" t="s">
        <v>269</v>
      </c>
      <c r="C4" s="634"/>
      <c r="D4" s="637"/>
      <c r="E4" s="636" t="s">
        <v>123</v>
      </c>
      <c r="F4" s="634"/>
      <c r="G4" s="637"/>
    </row>
    <row r="5" spans="1:7" ht="14.4" customHeight="1" thickBot="1" x14ac:dyDescent="0.35">
      <c r="A5" s="853"/>
      <c r="B5" s="854">
        <v>2015</v>
      </c>
      <c r="C5" s="855">
        <v>2016</v>
      </c>
      <c r="D5" s="870">
        <v>2017</v>
      </c>
      <c r="E5" s="854">
        <v>2015</v>
      </c>
      <c r="F5" s="855">
        <v>2016</v>
      </c>
      <c r="G5" s="870">
        <v>2017</v>
      </c>
    </row>
    <row r="6" spans="1:7" ht="14.4" customHeight="1" x14ac:dyDescent="0.3">
      <c r="A6" s="848" t="s">
        <v>4279</v>
      </c>
      <c r="B6" s="225">
        <v>603</v>
      </c>
      <c r="C6" s="225">
        <v>353</v>
      </c>
      <c r="D6" s="225">
        <v>315</v>
      </c>
      <c r="E6" s="871">
        <v>234280.00000000003</v>
      </c>
      <c r="F6" s="871">
        <v>238937.67</v>
      </c>
      <c r="G6" s="872">
        <v>220942.65999999997</v>
      </c>
    </row>
    <row r="7" spans="1:7" ht="14.4" customHeight="1" x14ac:dyDescent="0.3">
      <c r="A7" s="785" t="s">
        <v>1873</v>
      </c>
      <c r="B7" s="761"/>
      <c r="C7" s="761">
        <v>6</v>
      </c>
      <c r="D7" s="761">
        <v>3</v>
      </c>
      <c r="E7" s="873"/>
      <c r="F7" s="873">
        <v>650</v>
      </c>
      <c r="G7" s="874">
        <v>242.32999999999998</v>
      </c>
    </row>
    <row r="8" spans="1:7" ht="14.4" customHeight="1" x14ac:dyDescent="0.3">
      <c r="A8" s="785" t="s">
        <v>1874</v>
      </c>
      <c r="B8" s="761">
        <v>169</v>
      </c>
      <c r="C8" s="761">
        <v>186</v>
      </c>
      <c r="D8" s="761">
        <v>245</v>
      </c>
      <c r="E8" s="873">
        <v>112774</v>
      </c>
      <c r="F8" s="873">
        <v>104622.67</v>
      </c>
      <c r="G8" s="874">
        <v>121683</v>
      </c>
    </row>
    <row r="9" spans="1:7" ht="14.4" customHeight="1" x14ac:dyDescent="0.3">
      <c r="A9" s="785" t="s">
        <v>4283</v>
      </c>
      <c r="B9" s="761"/>
      <c r="C9" s="761">
        <v>30</v>
      </c>
      <c r="D9" s="761">
        <v>3</v>
      </c>
      <c r="E9" s="873"/>
      <c r="F9" s="873">
        <v>2535.33</v>
      </c>
      <c r="G9" s="874">
        <v>242.32999999999998</v>
      </c>
    </row>
    <row r="10" spans="1:7" ht="14.4" customHeight="1" x14ac:dyDescent="0.3">
      <c r="A10" s="785" t="s">
        <v>1875</v>
      </c>
      <c r="B10" s="761">
        <v>17</v>
      </c>
      <c r="C10" s="761">
        <v>23</v>
      </c>
      <c r="D10" s="761">
        <v>19</v>
      </c>
      <c r="E10" s="873">
        <v>1604</v>
      </c>
      <c r="F10" s="873">
        <v>2545.66</v>
      </c>
      <c r="G10" s="874">
        <v>1363.33</v>
      </c>
    </row>
    <row r="11" spans="1:7" ht="14.4" customHeight="1" x14ac:dyDescent="0.3">
      <c r="A11" s="785" t="s">
        <v>1876</v>
      </c>
      <c r="B11" s="761">
        <v>40</v>
      </c>
      <c r="C11" s="761">
        <v>34</v>
      </c>
      <c r="D11" s="761">
        <v>28</v>
      </c>
      <c r="E11" s="873">
        <v>4173</v>
      </c>
      <c r="F11" s="873">
        <v>2745.66</v>
      </c>
      <c r="G11" s="874">
        <v>2412.33</v>
      </c>
    </row>
    <row r="12" spans="1:7" ht="14.4" customHeight="1" x14ac:dyDescent="0.3">
      <c r="A12" s="785" t="s">
        <v>1877</v>
      </c>
      <c r="B12" s="761">
        <v>12</v>
      </c>
      <c r="C12" s="761">
        <v>29</v>
      </c>
      <c r="D12" s="761">
        <v>22</v>
      </c>
      <c r="E12" s="873">
        <v>1173</v>
      </c>
      <c r="F12" s="873">
        <v>2599.34</v>
      </c>
      <c r="G12" s="874">
        <v>1935.67</v>
      </c>
    </row>
    <row r="13" spans="1:7" ht="14.4" customHeight="1" x14ac:dyDescent="0.3">
      <c r="A13" s="785" t="s">
        <v>1878</v>
      </c>
      <c r="B13" s="761"/>
      <c r="C13" s="761">
        <v>4</v>
      </c>
      <c r="D13" s="761">
        <v>1</v>
      </c>
      <c r="E13" s="873"/>
      <c r="F13" s="873">
        <v>447.33</v>
      </c>
      <c r="G13" s="874">
        <v>37</v>
      </c>
    </row>
    <row r="14" spans="1:7" ht="14.4" customHeight="1" x14ac:dyDescent="0.3">
      <c r="A14" s="785" t="s">
        <v>1879</v>
      </c>
      <c r="B14" s="761"/>
      <c r="C14" s="761"/>
      <c r="D14" s="761">
        <v>1</v>
      </c>
      <c r="E14" s="873"/>
      <c r="F14" s="873"/>
      <c r="G14" s="874">
        <v>37</v>
      </c>
    </row>
    <row r="15" spans="1:7" ht="14.4" customHeight="1" x14ac:dyDescent="0.3">
      <c r="A15" s="785" t="s">
        <v>1880</v>
      </c>
      <c r="B15" s="761">
        <v>281</v>
      </c>
      <c r="C15" s="761">
        <v>347</v>
      </c>
      <c r="D15" s="761">
        <v>430</v>
      </c>
      <c r="E15" s="873">
        <v>45774</v>
      </c>
      <c r="F15" s="873">
        <v>53008.34</v>
      </c>
      <c r="G15" s="874">
        <v>62914</v>
      </c>
    </row>
    <row r="16" spans="1:7" ht="14.4" customHeight="1" x14ac:dyDescent="0.3">
      <c r="A16" s="785" t="s">
        <v>1881</v>
      </c>
      <c r="B16" s="761">
        <v>228</v>
      </c>
      <c r="C16" s="761">
        <v>214</v>
      </c>
      <c r="D16" s="761">
        <v>224</v>
      </c>
      <c r="E16" s="873">
        <v>123149.66</v>
      </c>
      <c r="F16" s="873">
        <v>109627.32</v>
      </c>
      <c r="G16" s="874">
        <v>105771.33</v>
      </c>
    </row>
    <row r="17" spans="1:7" ht="14.4" customHeight="1" x14ac:dyDescent="0.3">
      <c r="A17" s="785" t="s">
        <v>1882</v>
      </c>
      <c r="B17" s="761">
        <v>9</v>
      </c>
      <c r="C17" s="761">
        <v>3</v>
      </c>
      <c r="D17" s="761"/>
      <c r="E17" s="873">
        <v>937</v>
      </c>
      <c r="F17" s="873">
        <v>242.32999999999998</v>
      </c>
      <c r="G17" s="874"/>
    </row>
    <row r="18" spans="1:7" ht="14.4" customHeight="1" x14ac:dyDescent="0.3">
      <c r="A18" s="785" t="s">
        <v>1883</v>
      </c>
      <c r="B18" s="761">
        <v>3</v>
      </c>
      <c r="C18" s="761">
        <v>9</v>
      </c>
      <c r="D18" s="761">
        <v>3</v>
      </c>
      <c r="E18" s="873">
        <v>448</v>
      </c>
      <c r="F18" s="873">
        <v>1683.99</v>
      </c>
      <c r="G18" s="874">
        <v>242.32999999999998</v>
      </c>
    </row>
    <row r="19" spans="1:7" ht="14.4" customHeight="1" x14ac:dyDescent="0.3">
      <c r="A19" s="785" t="s">
        <v>1884</v>
      </c>
      <c r="B19" s="761">
        <v>18</v>
      </c>
      <c r="C19" s="761">
        <v>28</v>
      </c>
      <c r="D19" s="761">
        <v>7</v>
      </c>
      <c r="E19" s="873">
        <v>1851</v>
      </c>
      <c r="F19" s="873">
        <v>2539.67</v>
      </c>
      <c r="G19" s="874">
        <v>561</v>
      </c>
    </row>
    <row r="20" spans="1:7" ht="14.4" customHeight="1" x14ac:dyDescent="0.3">
      <c r="A20" s="785" t="s">
        <v>1885</v>
      </c>
      <c r="B20" s="761">
        <v>161</v>
      </c>
      <c r="C20" s="761">
        <v>165</v>
      </c>
      <c r="D20" s="761">
        <v>139</v>
      </c>
      <c r="E20" s="873">
        <v>59335.33</v>
      </c>
      <c r="F20" s="873">
        <v>50512.67</v>
      </c>
      <c r="G20" s="874">
        <v>39295</v>
      </c>
    </row>
    <row r="21" spans="1:7" ht="14.4" customHeight="1" thickBot="1" x14ac:dyDescent="0.35">
      <c r="A21" s="877" t="s">
        <v>1886</v>
      </c>
      <c r="B21" s="768"/>
      <c r="C21" s="768"/>
      <c r="D21" s="768">
        <v>10</v>
      </c>
      <c r="E21" s="875"/>
      <c r="F21" s="875"/>
      <c r="G21" s="876">
        <v>5094.67</v>
      </c>
    </row>
    <row r="22" spans="1:7" ht="14.4" customHeight="1" x14ac:dyDescent="0.3">
      <c r="A22" s="813" t="s">
        <v>1870</v>
      </c>
    </row>
    <row r="23" spans="1:7" ht="14.4" customHeight="1" x14ac:dyDescent="0.3">
      <c r="A23" s="814" t="s">
        <v>1871</v>
      </c>
    </row>
    <row r="24" spans="1:7" ht="14.4" customHeight="1" x14ac:dyDescent="0.3">
      <c r="A24" s="813" t="s">
        <v>4281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55" t="s">
        <v>4350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</row>
    <row r="2" spans="1:18" ht="14.4" customHeight="1" thickBot="1" x14ac:dyDescent="0.35">
      <c r="A2" s="374" t="s">
        <v>325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1541</v>
      </c>
      <c r="H3" s="208">
        <f t="shared" si="0"/>
        <v>585498.99</v>
      </c>
      <c r="I3" s="78"/>
      <c r="J3" s="78"/>
      <c r="K3" s="208">
        <f t="shared" si="0"/>
        <v>1431</v>
      </c>
      <c r="L3" s="208">
        <f t="shared" si="0"/>
        <v>572697.98</v>
      </c>
      <c r="M3" s="78"/>
      <c r="N3" s="78"/>
      <c r="O3" s="208">
        <f t="shared" si="0"/>
        <v>1450</v>
      </c>
      <c r="P3" s="208">
        <f t="shared" si="0"/>
        <v>562773.9800000001</v>
      </c>
      <c r="Q3" s="79">
        <f>IF(L3=0,0,P3/L3)</f>
        <v>0.98267149466809733</v>
      </c>
      <c r="R3" s="209">
        <f>IF(O3=0,0,P3/O3)</f>
        <v>388.11998620689661</v>
      </c>
    </row>
    <row r="4" spans="1:18" ht="14.4" customHeight="1" x14ac:dyDescent="0.3">
      <c r="A4" s="638" t="s">
        <v>307</v>
      </c>
      <c r="B4" s="638" t="s">
        <v>119</v>
      </c>
      <c r="C4" s="646" t="s">
        <v>0</v>
      </c>
      <c r="D4" s="640" t="s">
        <v>120</v>
      </c>
      <c r="E4" s="645" t="s">
        <v>90</v>
      </c>
      <c r="F4" s="641" t="s">
        <v>81</v>
      </c>
      <c r="G4" s="642">
        <v>2015</v>
      </c>
      <c r="H4" s="643"/>
      <c r="I4" s="206"/>
      <c r="J4" s="206"/>
      <c r="K4" s="642">
        <v>2016</v>
      </c>
      <c r="L4" s="643"/>
      <c r="M4" s="206"/>
      <c r="N4" s="206"/>
      <c r="O4" s="642">
        <v>2017</v>
      </c>
      <c r="P4" s="643"/>
      <c r="Q4" s="644" t="s">
        <v>2</v>
      </c>
      <c r="R4" s="639" t="s">
        <v>122</v>
      </c>
    </row>
    <row r="5" spans="1:18" ht="14.4" customHeight="1" thickBot="1" x14ac:dyDescent="0.35">
      <c r="A5" s="878"/>
      <c r="B5" s="878"/>
      <c r="C5" s="879"/>
      <c r="D5" s="880"/>
      <c r="E5" s="881"/>
      <c r="F5" s="882"/>
      <c r="G5" s="883" t="s">
        <v>91</v>
      </c>
      <c r="H5" s="884" t="s">
        <v>14</v>
      </c>
      <c r="I5" s="885"/>
      <c r="J5" s="885"/>
      <c r="K5" s="883" t="s">
        <v>91</v>
      </c>
      <c r="L5" s="884" t="s">
        <v>14</v>
      </c>
      <c r="M5" s="885"/>
      <c r="N5" s="885"/>
      <c r="O5" s="883" t="s">
        <v>91</v>
      </c>
      <c r="P5" s="884" t="s">
        <v>14</v>
      </c>
      <c r="Q5" s="886"/>
      <c r="R5" s="887"/>
    </row>
    <row r="6" spans="1:18" ht="14.4" customHeight="1" x14ac:dyDescent="0.3">
      <c r="A6" s="833" t="s">
        <v>4285</v>
      </c>
      <c r="B6" s="834" t="s">
        <v>4286</v>
      </c>
      <c r="C6" s="834" t="s">
        <v>582</v>
      </c>
      <c r="D6" s="834" t="s">
        <v>4287</v>
      </c>
      <c r="E6" s="834" t="s">
        <v>4288</v>
      </c>
      <c r="F6" s="834" t="s">
        <v>4289</v>
      </c>
      <c r="G6" s="225">
        <v>207</v>
      </c>
      <c r="H6" s="225">
        <v>7245</v>
      </c>
      <c r="I6" s="834">
        <v>1.0700044306601684</v>
      </c>
      <c r="J6" s="834">
        <v>35</v>
      </c>
      <c r="K6" s="225">
        <v>183</v>
      </c>
      <c r="L6" s="225">
        <v>6771</v>
      </c>
      <c r="M6" s="834">
        <v>1</v>
      </c>
      <c r="N6" s="834">
        <v>37</v>
      </c>
      <c r="O6" s="225">
        <v>178</v>
      </c>
      <c r="P6" s="225">
        <v>6586</v>
      </c>
      <c r="Q6" s="839">
        <v>0.97267759562841527</v>
      </c>
      <c r="R6" s="847">
        <v>37</v>
      </c>
    </row>
    <row r="7" spans="1:18" ht="14.4" customHeight="1" x14ac:dyDescent="0.3">
      <c r="A7" s="756" t="s">
        <v>4285</v>
      </c>
      <c r="B7" s="757" t="s">
        <v>4286</v>
      </c>
      <c r="C7" s="757" t="s">
        <v>582</v>
      </c>
      <c r="D7" s="757" t="s">
        <v>4287</v>
      </c>
      <c r="E7" s="757" t="s">
        <v>4290</v>
      </c>
      <c r="F7" s="757" t="s">
        <v>4291</v>
      </c>
      <c r="G7" s="761"/>
      <c r="H7" s="761"/>
      <c r="I7" s="757"/>
      <c r="J7" s="757"/>
      <c r="K7" s="761"/>
      <c r="L7" s="761"/>
      <c r="M7" s="757"/>
      <c r="N7" s="757"/>
      <c r="O7" s="761">
        <v>1</v>
      </c>
      <c r="P7" s="761">
        <v>5</v>
      </c>
      <c r="Q7" s="775"/>
      <c r="R7" s="762">
        <v>5</v>
      </c>
    </row>
    <row r="8" spans="1:18" ht="14.4" customHeight="1" x14ac:dyDescent="0.3">
      <c r="A8" s="756" t="s">
        <v>4285</v>
      </c>
      <c r="B8" s="757" t="s">
        <v>4286</v>
      </c>
      <c r="C8" s="757" t="s">
        <v>582</v>
      </c>
      <c r="D8" s="757" t="s">
        <v>4287</v>
      </c>
      <c r="E8" s="757" t="s">
        <v>4292</v>
      </c>
      <c r="F8" s="757" t="s">
        <v>4293</v>
      </c>
      <c r="G8" s="761"/>
      <c r="H8" s="761"/>
      <c r="I8" s="757"/>
      <c r="J8" s="757"/>
      <c r="K8" s="761">
        <v>5</v>
      </c>
      <c r="L8" s="761">
        <v>3505</v>
      </c>
      <c r="M8" s="757">
        <v>1</v>
      </c>
      <c r="N8" s="757">
        <v>701</v>
      </c>
      <c r="O8" s="761">
        <v>1</v>
      </c>
      <c r="P8" s="761">
        <v>701</v>
      </c>
      <c r="Q8" s="775">
        <v>0.2</v>
      </c>
      <c r="R8" s="762">
        <v>701</v>
      </c>
    </row>
    <row r="9" spans="1:18" ht="14.4" customHeight="1" x14ac:dyDescent="0.3">
      <c r="A9" s="756" t="s">
        <v>4285</v>
      </c>
      <c r="B9" s="757" t="s">
        <v>4286</v>
      </c>
      <c r="C9" s="757" t="s">
        <v>582</v>
      </c>
      <c r="D9" s="757" t="s">
        <v>4287</v>
      </c>
      <c r="E9" s="757" t="s">
        <v>3051</v>
      </c>
      <c r="F9" s="757" t="s">
        <v>4294</v>
      </c>
      <c r="G9" s="761">
        <v>88</v>
      </c>
      <c r="H9" s="761">
        <v>8800</v>
      </c>
      <c r="I9" s="757">
        <v>0.77051046318185801</v>
      </c>
      <c r="J9" s="757">
        <v>100</v>
      </c>
      <c r="K9" s="761">
        <v>81</v>
      </c>
      <c r="L9" s="761">
        <v>11421</v>
      </c>
      <c r="M9" s="757">
        <v>1</v>
      </c>
      <c r="N9" s="757">
        <v>141</v>
      </c>
      <c r="O9" s="761">
        <v>84</v>
      </c>
      <c r="P9" s="761">
        <v>11844</v>
      </c>
      <c r="Q9" s="775">
        <v>1.037037037037037</v>
      </c>
      <c r="R9" s="762">
        <v>141</v>
      </c>
    </row>
    <row r="10" spans="1:18" ht="14.4" customHeight="1" x14ac:dyDescent="0.3">
      <c r="A10" s="756" t="s">
        <v>4285</v>
      </c>
      <c r="B10" s="757" t="s">
        <v>4286</v>
      </c>
      <c r="C10" s="757" t="s">
        <v>582</v>
      </c>
      <c r="D10" s="757" t="s">
        <v>4287</v>
      </c>
      <c r="E10" s="757" t="s">
        <v>4295</v>
      </c>
      <c r="F10" s="757" t="s">
        <v>4296</v>
      </c>
      <c r="G10" s="761">
        <v>16</v>
      </c>
      <c r="H10" s="761">
        <v>15168</v>
      </c>
      <c r="I10" s="757">
        <v>0.93232528120966252</v>
      </c>
      <c r="J10" s="757">
        <v>948</v>
      </c>
      <c r="K10" s="761">
        <v>17</v>
      </c>
      <c r="L10" s="761">
        <v>16269</v>
      </c>
      <c r="M10" s="757">
        <v>1</v>
      </c>
      <c r="N10" s="757">
        <v>957</v>
      </c>
      <c r="O10" s="761">
        <v>22</v>
      </c>
      <c r="P10" s="761">
        <v>21054</v>
      </c>
      <c r="Q10" s="775">
        <v>1.2941176470588236</v>
      </c>
      <c r="R10" s="762">
        <v>957</v>
      </c>
    </row>
    <row r="11" spans="1:18" ht="14.4" customHeight="1" x14ac:dyDescent="0.3">
      <c r="A11" s="756" t="s">
        <v>4285</v>
      </c>
      <c r="B11" s="757" t="s">
        <v>4286</v>
      </c>
      <c r="C11" s="757" t="s">
        <v>582</v>
      </c>
      <c r="D11" s="757" t="s">
        <v>4287</v>
      </c>
      <c r="E11" s="757" t="s">
        <v>4297</v>
      </c>
      <c r="F11" s="757" t="s">
        <v>4298</v>
      </c>
      <c r="G11" s="761">
        <v>7</v>
      </c>
      <c r="H11" s="761">
        <v>2905</v>
      </c>
      <c r="I11" s="757">
        <v>1.1233565351894819</v>
      </c>
      <c r="J11" s="757">
        <v>415</v>
      </c>
      <c r="K11" s="761">
        <v>6</v>
      </c>
      <c r="L11" s="761">
        <v>2586</v>
      </c>
      <c r="M11" s="757">
        <v>1</v>
      </c>
      <c r="N11" s="757">
        <v>431</v>
      </c>
      <c r="O11" s="761">
        <v>6</v>
      </c>
      <c r="P11" s="761">
        <v>2592</v>
      </c>
      <c r="Q11" s="775">
        <v>1.0023201856148491</v>
      </c>
      <c r="R11" s="762">
        <v>432</v>
      </c>
    </row>
    <row r="12" spans="1:18" ht="14.4" customHeight="1" x14ac:dyDescent="0.3">
      <c r="A12" s="756" t="s">
        <v>4285</v>
      </c>
      <c r="B12" s="757" t="s">
        <v>4286</v>
      </c>
      <c r="C12" s="757" t="s">
        <v>582</v>
      </c>
      <c r="D12" s="757" t="s">
        <v>4287</v>
      </c>
      <c r="E12" s="757" t="s">
        <v>4299</v>
      </c>
      <c r="F12" s="757" t="s">
        <v>4300</v>
      </c>
      <c r="G12" s="761">
        <v>352</v>
      </c>
      <c r="H12" s="761">
        <v>346720</v>
      </c>
      <c r="I12" s="757">
        <v>1.0486837011227255</v>
      </c>
      <c r="J12" s="757">
        <v>985</v>
      </c>
      <c r="K12" s="761">
        <v>328</v>
      </c>
      <c r="L12" s="761">
        <v>330624</v>
      </c>
      <c r="M12" s="757">
        <v>1</v>
      </c>
      <c r="N12" s="757">
        <v>1008</v>
      </c>
      <c r="O12" s="761">
        <v>330</v>
      </c>
      <c r="P12" s="761">
        <v>332970</v>
      </c>
      <c r="Q12" s="775">
        <v>1.0070956736353078</v>
      </c>
      <c r="R12" s="762">
        <v>1009</v>
      </c>
    </row>
    <row r="13" spans="1:18" ht="14.4" customHeight="1" x14ac:dyDescent="0.3">
      <c r="A13" s="756" t="s">
        <v>4285</v>
      </c>
      <c r="B13" s="757" t="s">
        <v>4286</v>
      </c>
      <c r="C13" s="757" t="s">
        <v>582</v>
      </c>
      <c r="D13" s="757" t="s">
        <v>4287</v>
      </c>
      <c r="E13" s="757" t="s">
        <v>4301</v>
      </c>
      <c r="F13" s="757" t="s">
        <v>4302</v>
      </c>
      <c r="G13" s="761">
        <v>14</v>
      </c>
      <c r="H13" s="761">
        <v>29204</v>
      </c>
      <c r="I13" s="757">
        <v>2.2937480364436067</v>
      </c>
      <c r="J13" s="757">
        <v>2086</v>
      </c>
      <c r="K13" s="761">
        <v>6</v>
      </c>
      <c r="L13" s="761">
        <v>12732</v>
      </c>
      <c r="M13" s="757">
        <v>1</v>
      </c>
      <c r="N13" s="757">
        <v>2122</v>
      </c>
      <c r="O13" s="761">
        <v>2</v>
      </c>
      <c r="P13" s="761">
        <v>4244</v>
      </c>
      <c r="Q13" s="775">
        <v>0.33333333333333331</v>
      </c>
      <c r="R13" s="762">
        <v>2122</v>
      </c>
    </row>
    <row r="14" spans="1:18" ht="14.4" customHeight="1" x14ac:dyDescent="0.3">
      <c r="A14" s="756" t="s">
        <v>4285</v>
      </c>
      <c r="B14" s="757" t="s">
        <v>4286</v>
      </c>
      <c r="C14" s="757" t="s">
        <v>582</v>
      </c>
      <c r="D14" s="757" t="s">
        <v>4287</v>
      </c>
      <c r="E14" s="757" t="s">
        <v>4303</v>
      </c>
      <c r="F14" s="757" t="s">
        <v>4304</v>
      </c>
      <c r="G14" s="761"/>
      <c r="H14" s="761"/>
      <c r="I14" s="757"/>
      <c r="J14" s="757"/>
      <c r="K14" s="761">
        <v>1</v>
      </c>
      <c r="L14" s="761">
        <v>318</v>
      </c>
      <c r="M14" s="757">
        <v>1</v>
      </c>
      <c r="N14" s="757">
        <v>318</v>
      </c>
      <c r="O14" s="761"/>
      <c r="P14" s="761"/>
      <c r="Q14" s="775"/>
      <c r="R14" s="762"/>
    </row>
    <row r="15" spans="1:18" ht="14.4" customHeight="1" x14ac:dyDescent="0.3">
      <c r="A15" s="756" t="s">
        <v>4285</v>
      </c>
      <c r="B15" s="757" t="s">
        <v>4286</v>
      </c>
      <c r="C15" s="757" t="s">
        <v>582</v>
      </c>
      <c r="D15" s="757" t="s">
        <v>4287</v>
      </c>
      <c r="E15" s="757" t="s">
        <v>4305</v>
      </c>
      <c r="F15" s="757" t="s">
        <v>4306</v>
      </c>
      <c r="G15" s="761">
        <v>4</v>
      </c>
      <c r="H15" s="761">
        <v>3348</v>
      </c>
      <c r="I15" s="757">
        <v>0.42660550458715596</v>
      </c>
      <c r="J15" s="757">
        <v>837</v>
      </c>
      <c r="K15" s="761">
        <v>9</v>
      </c>
      <c r="L15" s="761">
        <v>7848</v>
      </c>
      <c r="M15" s="757">
        <v>1</v>
      </c>
      <c r="N15" s="757">
        <v>872</v>
      </c>
      <c r="O15" s="761">
        <v>4</v>
      </c>
      <c r="P15" s="761">
        <v>3492</v>
      </c>
      <c r="Q15" s="775">
        <v>0.44495412844036697</v>
      </c>
      <c r="R15" s="762">
        <v>873</v>
      </c>
    </row>
    <row r="16" spans="1:18" ht="14.4" customHeight="1" x14ac:dyDescent="0.3">
      <c r="A16" s="756" t="s">
        <v>4285</v>
      </c>
      <c r="B16" s="757" t="s">
        <v>4286</v>
      </c>
      <c r="C16" s="757" t="s">
        <v>582</v>
      </c>
      <c r="D16" s="757" t="s">
        <v>4287</v>
      </c>
      <c r="E16" s="757" t="s">
        <v>4307</v>
      </c>
      <c r="F16" s="757" t="s">
        <v>4308</v>
      </c>
      <c r="G16" s="761">
        <v>284</v>
      </c>
      <c r="H16" s="761">
        <v>3599.99</v>
      </c>
      <c r="I16" s="757">
        <v>0.56544315945384316</v>
      </c>
      <c r="J16" s="757">
        <v>12.676021126760563</v>
      </c>
      <c r="K16" s="761">
        <v>191</v>
      </c>
      <c r="L16" s="761">
        <v>6366.67</v>
      </c>
      <c r="M16" s="757">
        <v>1</v>
      </c>
      <c r="N16" s="757">
        <v>33.333350785340315</v>
      </c>
      <c r="O16" s="761">
        <v>298</v>
      </c>
      <c r="P16" s="761">
        <v>9933.33</v>
      </c>
      <c r="Q16" s="775">
        <v>1.5602080836606891</v>
      </c>
      <c r="R16" s="762">
        <v>33.333322147651003</v>
      </c>
    </row>
    <row r="17" spans="1:18" ht="14.4" customHeight="1" x14ac:dyDescent="0.3">
      <c r="A17" s="756" t="s">
        <v>4285</v>
      </c>
      <c r="B17" s="757" t="s">
        <v>4286</v>
      </c>
      <c r="C17" s="757" t="s">
        <v>582</v>
      </c>
      <c r="D17" s="757" t="s">
        <v>4287</v>
      </c>
      <c r="E17" s="757" t="s">
        <v>4309</v>
      </c>
      <c r="F17" s="757" t="s">
        <v>4310</v>
      </c>
      <c r="G17" s="761">
        <v>41</v>
      </c>
      <c r="H17" s="761">
        <v>1476</v>
      </c>
      <c r="I17" s="757">
        <v>0.4924924924924925</v>
      </c>
      <c r="J17" s="757">
        <v>36</v>
      </c>
      <c r="K17" s="761">
        <v>81</v>
      </c>
      <c r="L17" s="761">
        <v>2997</v>
      </c>
      <c r="M17" s="757">
        <v>1</v>
      </c>
      <c r="N17" s="757">
        <v>37</v>
      </c>
      <c r="O17" s="761">
        <v>33</v>
      </c>
      <c r="P17" s="761">
        <v>1221</v>
      </c>
      <c r="Q17" s="775">
        <v>0.40740740740740738</v>
      </c>
      <c r="R17" s="762">
        <v>37</v>
      </c>
    </row>
    <row r="18" spans="1:18" ht="14.4" customHeight="1" x14ac:dyDescent="0.3">
      <c r="A18" s="756" t="s">
        <v>4285</v>
      </c>
      <c r="B18" s="757" t="s">
        <v>4286</v>
      </c>
      <c r="C18" s="757" t="s">
        <v>582</v>
      </c>
      <c r="D18" s="757" t="s">
        <v>4287</v>
      </c>
      <c r="E18" s="757" t="s">
        <v>4311</v>
      </c>
      <c r="F18" s="757" t="s">
        <v>4312</v>
      </c>
      <c r="G18" s="761">
        <v>1</v>
      </c>
      <c r="H18" s="761">
        <v>82</v>
      </c>
      <c r="I18" s="757">
        <v>0.47674418604651164</v>
      </c>
      <c r="J18" s="757">
        <v>82</v>
      </c>
      <c r="K18" s="761">
        <v>2</v>
      </c>
      <c r="L18" s="761">
        <v>172</v>
      </c>
      <c r="M18" s="757">
        <v>1</v>
      </c>
      <c r="N18" s="757">
        <v>86</v>
      </c>
      <c r="O18" s="761">
        <v>2</v>
      </c>
      <c r="P18" s="761">
        <v>172</v>
      </c>
      <c r="Q18" s="775">
        <v>1</v>
      </c>
      <c r="R18" s="762">
        <v>86</v>
      </c>
    </row>
    <row r="19" spans="1:18" ht="14.4" customHeight="1" x14ac:dyDescent="0.3">
      <c r="A19" s="756" t="s">
        <v>4285</v>
      </c>
      <c r="B19" s="757" t="s">
        <v>4286</v>
      </c>
      <c r="C19" s="757" t="s">
        <v>582</v>
      </c>
      <c r="D19" s="757" t="s">
        <v>4287</v>
      </c>
      <c r="E19" s="757" t="s">
        <v>4313</v>
      </c>
      <c r="F19" s="757" t="s">
        <v>4314</v>
      </c>
      <c r="G19" s="761">
        <v>1</v>
      </c>
      <c r="H19" s="761">
        <v>31</v>
      </c>
      <c r="I19" s="757">
        <v>0.96875</v>
      </c>
      <c r="J19" s="757">
        <v>31</v>
      </c>
      <c r="K19" s="761">
        <v>1</v>
      </c>
      <c r="L19" s="761">
        <v>32</v>
      </c>
      <c r="M19" s="757">
        <v>1</v>
      </c>
      <c r="N19" s="757">
        <v>32</v>
      </c>
      <c r="O19" s="761">
        <v>2</v>
      </c>
      <c r="P19" s="761">
        <v>64</v>
      </c>
      <c r="Q19" s="775">
        <v>2</v>
      </c>
      <c r="R19" s="762">
        <v>32</v>
      </c>
    </row>
    <row r="20" spans="1:18" ht="14.4" customHeight="1" x14ac:dyDescent="0.3">
      <c r="A20" s="756" t="s">
        <v>4285</v>
      </c>
      <c r="B20" s="757" t="s">
        <v>4286</v>
      </c>
      <c r="C20" s="757" t="s">
        <v>582</v>
      </c>
      <c r="D20" s="757" t="s">
        <v>4287</v>
      </c>
      <c r="E20" s="757" t="s">
        <v>4315</v>
      </c>
      <c r="F20" s="757" t="s">
        <v>4316</v>
      </c>
      <c r="G20" s="761">
        <v>30</v>
      </c>
      <c r="H20" s="761">
        <v>57360</v>
      </c>
      <c r="I20" s="757">
        <v>0.99118714359771898</v>
      </c>
      <c r="J20" s="757">
        <v>1912</v>
      </c>
      <c r="K20" s="761">
        <v>30</v>
      </c>
      <c r="L20" s="761">
        <v>57870</v>
      </c>
      <c r="M20" s="757">
        <v>1</v>
      </c>
      <c r="N20" s="757">
        <v>1929</v>
      </c>
      <c r="O20" s="761">
        <v>26</v>
      </c>
      <c r="P20" s="761">
        <v>52390</v>
      </c>
      <c r="Q20" s="775">
        <v>0.90530499395196129</v>
      </c>
      <c r="R20" s="762">
        <v>2015</v>
      </c>
    </row>
    <row r="21" spans="1:18" ht="14.4" customHeight="1" x14ac:dyDescent="0.3">
      <c r="A21" s="756" t="s">
        <v>4285</v>
      </c>
      <c r="B21" s="757" t="s">
        <v>4286</v>
      </c>
      <c r="C21" s="757" t="s">
        <v>582</v>
      </c>
      <c r="D21" s="757" t="s">
        <v>4287</v>
      </c>
      <c r="E21" s="757" t="s">
        <v>4317</v>
      </c>
      <c r="F21" s="757" t="s">
        <v>4318</v>
      </c>
      <c r="G21" s="761">
        <v>246</v>
      </c>
      <c r="H21" s="761">
        <v>81426</v>
      </c>
      <c r="I21" s="757">
        <v>0.90915790178870504</v>
      </c>
      <c r="J21" s="757">
        <v>331</v>
      </c>
      <c r="K21" s="761">
        <v>253</v>
      </c>
      <c r="L21" s="761">
        <v>89562</v>
      </c>
      <c r="M21" s="757">
        <v>1</v>
      </c>
      <c r="N21" s="757">
        <v>354</v>
      </c>
      <c r="O21" s="761">
        <v>289</v>
      </c>
      <c r="P21" s="761">
        <v>102595</v>
      </c>
      <c r="Q21" s="775">
        <v>1.1455193050624148</v>
      </c>
      <c r="R21" s="762">
        <v>355</v>
      </c>
    </row>
    <row r="22" spans="1:18" ht="14.4" customHeight="1" x14ac:dyDescent="0.3">
      <c r="A22" s="756" t="s">
        <v>4285</v>
      </c>
      <c r="B22" s="757" t="s">
        <v>4286</v>
      </c>
      <c r="C22" s="757" t="s">
        <v>582</v>
      </c>
      <c r="D22" s="757" t="s">
        <v>4287</v>
      </c>
      <c r="E22" s="757" t="s">
        <v>4319</v>
      </c>
      <c r="F22" s="757" t="s">
        <v>4320</v>
      </c>
      <c r="G22" s="761">
        <v>45</v>
      </c>
      <c r="H22" s="761">
        <v>7425</v>
      </c>
      <c r="I22" s="757">
        <v>1.8238761974944731</v>
      </c>
      <c r="J22" s="757">
        <v>165</v>
      </c>
      <c r="K22" s="761">
        <v>23</v>
      </c>
      <c r="L22" s="761">
        <v>4071</v>
      </c>
      <c r="M22" s="757">
        <v>1</v>
      </c>
      <c r="N22" s="757">
        <v>177</v>
      </c>
      <c r="O22" s="761">
        <v>7</v>
      </c>
      <c r="P22" s="761">
        <v>1239</v>
      </c>
      <c r="Q22" s="775">
        <v>0.30434782608695654</v>
      </c>
      <c r="R22" s="762">
        <v>177</v>
      </c>
    </row>
    <row r="23" spans="1:18" ht="14.4" customHeight="1" x14ac:dyDescent="0.3">
      <c r="A23" s="756" t="s">
        <v>4285</v>
      </c>
      <c r="B23" s="757" t="s">
        <v>4286</v>
      </c>
      <c r="C23" s="757" t="s">
        <v>582</v>
      </c>
      <c r="D23" s="757" t="s">
        <v>4287</v>
      </c>
      <c r="E23" s="757" t="s">
        <v>4321</v>
      </c>
      <c r="F23" s="757" t="s">
        <v>4322</v>
      </c>
      <c r="G23" s="761">
        <v>5</v>
      </c>
      <c r="H23" s="761">
        <v>285</v>
      </c>
      <c r="I23" s="757">
        <v>0.28414755732801594</v>
      </c>
      <c r="J23" s="757">
        <v>57</v>
      </c>
      <c r="K23" s="761">
        <v>17</v>
      </c>
      <c r="L23" s="761">
        <v>1003</v>
      </c>
      <c r="M23" s="757">
        <v>1</v>
      </c>
      <c r="N23" s="757">
        <v>59</v>
      </c>
      <c r="O23" s="761">
        <v>5</v>
      </c>
      <c r="P23" s="761">
        <v>295</v>
      </c>
      <c r="Q23" s="775">
        <v>0.29411764705882354</v>
      </c>
      <c r="R23" s="762">
        <v>59</v>
      </c>
    </row>
    <row r="24" spans="1:18" ht="14.4" customHeight="1" x14ac:dyDescent="0.3">
      <c r="A24" s="756" t="s">
        <v>4285</v>
      </c>
      <c r="B24" s="757" t="s">
        <v>4286</v>
      </c>
      <c r="C24" s="757" t="s">
        <v>582</v>
      </c>
      <c r="D24" s="757" t="s">
        <v>4287</v>
      </c>
      <c r="E24" s="757" t="s">
        <v>4323</v>
      </c>
      <c r="F24" s="757" t="s">
        <v>4324</v>
      </c>
      <c r="G24" s="761">
        <v>1</v>
      </c>
      <c r="H24" s="761">
        <v>490</v>
      </c>
      <c r="I24" s="757"/>
      <c r="J24" s="757">
        <v>490</v>
      </c>
      <c r="K24" s="761"/>
      <c r="L24" s="761"/>
      <c r="M24" s="757"/>
      <c r="N24" s="757"/>
      <c r="O24" s="761">
        <v>1</v>
      </c>
      <c r="P24" s="761">
        <v>498</v>
      </c>
      <c r="Q24" s="775"/>
      <c r="R24" s="762">
        <v>498</v>
      </c>
    </row>
    <row r="25" spans="1:18" ht="14.4" customHeight="1" x14ac:dyDescent="0.3">
      <c r="A25" s="756" t="s">
        <v>4285</v>
      </c>
      <c r="B25" s="757" t="s">
        <v>4286</v>
      </c>
      <c r="C25" s="757" t="s">
        <v>582</v>
      </c>
      <c r="D25" s="757" t="s">
        <v>4287</v>
      </c>
      <c r="E25" s="757" t="s">
        <v>4325</v>
      </c>
      <c r="F25" s="757" t="s">
        <v>4326</v>
      </c>
      <c r="G25" s="761">
        <v>7</v>
      </c>
      <c r="H25" s="761">
        <v>3724</v>
      </c>
      <c r="I25" s="757">
        <v>6.8962962962962964</v>
      </c>
      <c r="J25" s="757">
        <v>532</v>
      </c>
      <c r="K25" s="761">
        <v>1</v>
      </c>
      <c r="L25" s="761">
        <v>540</v>
      </c>
      <c r="M25" s="757">
        <v>1</v>
      </c>
      <c r="N25" s="757">
        <v>540</v>
      </c>
      <c r="O25" s="761"/>
      <c r="P25" s="761"/>
      <c r="Q25" s="775"/>
      <c r="R25" s="762"/>
    </row>
    <row r="26" spans="1:18" ht="14.4" customHeight="1" x14ac:dyDescent="0.3">
      <c r="A26" s="756" t="s">
        <v>4285</v>
      </c>
      <c r="B26" s="757" t="s">
        <v>4327</v>
      </c>
      <c r="C26" s="757" t="s">
        <v>582</v>
      </c>
      <c r="D26" s="757" t="s">
        <v>4287</v>
      </c>
      <c r="E26" s="757" t="s">
        <v>4328</v>
      </c>
      <c r="F26" s="757" t="s">
        <v>4329</v>
      </c>
      <c r="G26" s="761">
        <v>13</v>
      </c>
      <c r="H26" s="761">
        <v>1053</v>
      </c>
      <c r="I26" s="757">
        <v>0.40924990283715507</v>
      </c>
      <c r="J26" s="757">
        <v>81</v>
      </c>
      <c r="K26" s="761">
        <v>31</v>
      </c>
      <c r="L26" s="761">
        <v>2573</v>
      </c>
      <c r="M26" s="757">
        <v>1</v>
      </c>
      <c r="N26" s="757">
        <v>83</v>
      </c>
      <c r="O26" s="761">
        <v>18</v>
      </c>
      <c r="P26" s="761">
        <v>1494</v>
      </c>
      <c r="Q26" s="775">
        <v>0.58064516129032262</v>
      </c>
      <c r="R26" s="762">
        <v>83</v>
      </c>
    </row>
    <row r="27" spans="1:18" ht="14.4" customHeight="1" x14ac:dyDescent="0.3">
      <c r="A27" s="756" t="s">
        <v>4285</v>
      </c>
      <c r="B27" s="757" t="s">
        <v>4327</v>
      </c>
      <c r="C27" s="757" t="s">
        <v>582</v>
      </c>
      <c r="D27" s="757" t="s">
        <v>4287</v>
      </c>
      <c r="E27" s="757" t="s">
        <v>4330</v>
      </c>
      <c r="F27" s="757" t="s">
        <v>4331</v>
      </c>
      <c r="G27" s="761">
        <v>26</v>
      </c>
      <c r="H27" s="761">
        <v>2704</v>
      </c>
      <c r="I27" s="757">
        <v>5.1018867924528299</v>
      </c>
      <c r="J27" s="757">
        <v>104</v>
      </c>
      <c r="K27" s="761">
        <v>5</v>
      </c>
      <c r="L27" s="761">
        <v>530</v>
      </c>
      <c r="M27" s="757">
        <v>1</v>
      </c>
      <c r="N27" s="757">
        <v>106</v>
      </c>
      <c r="O27" s="761">
        <v>1</v>
      </c>
      <c r="P27" s="761">
        <v>106</v>
      </c>
      <c r="Q27" s="775">
        <v>0.2</v>
      </c>
      <c r="R27" s="762">
        <v>106</v>
      </c>
    </row>
    <row r="28" spans="1:18" ht="14.4" customHeight="1" x14ac:dyDescent="0.3">
      <c r="A28" s="756" t="s">
        <v>4285</v>
      </c>
      <c r="B28" s="757" t="s">
        <v>4327</v>
      </c>
      <c r="C28" s="757" t="s">
        <v>582</v>
      </c>
      <c r="D28" s="757" t="s">
        <v>4287</v>
      </c>
      <c r="E28" s="757" t="s">
        <v>4288</v>
      </c>
      <c r="F28" s="757" t="s">
        <v>4289</v>
      </c>
      <c r="G28" s="761">
        <v>18</v>
      </c>
      <c r="H28" s="761">
        <v>630</v>
      </c>
      <c r="I28" s="757">
        <v>1.2162162162162162</v>
      </c>
      <c r="J28" s="757">
        <v>35</v>
      </c>
      <c r="K28" s="761">
        <v>14</v>
      </c>
      <c r="L28" s="761">
        <v>518</v>
      </c>
      <c r="M28" s="757">
        <v>1</v>
      </c>
      <c r="N28" s="757">
        <v>37</v>
      </c>
      <c r="O28" s="761">
        <v>15</v>
      </c>
      <c r="P28" s="761">
        <v>555</v>
      </c>
      <c r="Q28" s="775">
        <v>1.0714285714285714</v>
      </c>
      <c r="R28" s="762">
        <v>37</v>
      </c>
    </row>
    <row r="29" spans="1:18" ht="14.4" customHeight="1" x14ac:dyDescent="0.3">
      <c r="A29" s="756" t="s">
        <v>4285</v>
      </c>
      <c r="B29" s="757" t="s">
        <v>4327</v>
      </c>
      <c r="C29" s="757" t="s">
        <v>582</v>
      </c>
      <c r="D29" s="757" t="s">
        <v>4287</v>
      </c>
      <c r="E29" s="757" t="s">
        <v>3051</v>
      </c>
      <c r="F29" s="757" t="s">
        <v>4294</v>
      </c>
      <c r="G29" s="761">
        <v>2</v>
      </c>
      <c r="H29" s="761">
        <v>200</v>
      </c>
      <c r="I29" s="757"/>
      <c r="J29" s="757">
        <v>100</v>
      </c>
      <c r="K29" s="761"/>
      <c r="L29" s="761"/>
      <c r="M29" s="757"/>
      <c r="N29" s="757"/>
      <c r="O29" s="761">
        <v>2</v>
      </c>
      <c r="P29" s="761">
        <v>282</v>
      </c>
      <c r="Q29" s="775"/>
      <c r="R29" s="762">
        <v>141</v>
      </c>
    </row>
    <row r="30" spans="1:18" ht="14.4" customHeight="1" x14ac:dyDescent="0.3">
      <c r="A30" s="756" t="s">
        <v>4285</v>
      </c>
      <c r="B30" s="757" t="s">
        <v>4327</v>
      </c>
      <c r="C30" s="757" t="s">
        <v>582</v>
      </c>
      <c r="D30" s="757" t="s">
        <v>4287</v>
      </c>
      <c r="E30" s="757" t="s">
        <v>4332</v>
      </c>
      <c r="F30" s="757" t="s">
        <v>4333</v>
      </c>
      <c r="G30" s="761">
        <v>50</v>
      </c>
      <c r="H30" s="761">
        <v>5900</v>
      </c>
      <c r="I30" s="757">
        <v>0.79365079365079361</v>
      </c>
      <c r="J30" s="757">
        <v>118</v>
      </c>
      <c r="K30" s="761">
        <v>59</v>
      </c>
      <c r="L30" s="761">
        <v>7434</v>
      </c>
      <c r="M30" s="757">
        <v>1</v>
      </c>
      <c r="N30" s="757">
        <v>126</v>
      </c>
      <c r="O30" s="761">
        <v>28</v>
      </c>
      <c r="P30" s="761">
        <v>3528</v>
      </c>
      <c r="Q30" s="775">
        <v>0.47457627118644069</v>
      </c>
      <c r="R30" s="762">
        <v>126</v>
      </c>
    </row>
    <row r="31" spans="1:18" ht="14.4" customHeight="1" x14ac:dyDescent="0.3">
      <c r="A31" s="756" t="s">
        <v>4285</v>
      </c>
      <c r="B31" s="757" t="s">
        <v>4327</v>
      </c>
      <c r="C31" s="757" t="s">
        <v>582</v>
      </c>
      <c r="D31" s="757" t="s">
        <v>4287</v>
      </c>
      <c r="E31" s="757" t="s">
        <v>4334</v>
      </c>
      <c r="F31" s="757" t="s">
        <v>4335</v>
      </c>
      <c r="G31" s="761">
        <v>2</v>
      </c>
      <c r="H31" s="761">
        <v>830</v>
      </c>
      <c r="I31" s="757">
        <v>0.97189695550351285</v>
      </c>
      <c r="J31" s="757">
        <v>415</v>
      </c>
      <c r="K31" s="761">
        <v>2</v>
      </c>
      <c r="L31" s="761">
        <v>854</v>
      </c>
      <c r="M31" s="757">
        <v>1</v>
      </c>
      <c r="N31" s="757">
        <v>427</v>
      </c>
      <c r="O31" s="761">
        <v>2</v>
      </c>
      <c r="P31" s="761">
        <v>856</v>
      </c>
      <c r="Q31" s="775">
        <v>1.0023419203747073</v>
      </c>
      <c r="R31" s="762">
        <v>428</v>
      </c>
    </row>
    <row r="32" spans="1:18" ht="14.4" customHeight="1" x14ac:dyDescent="0.3">
      <c r="A32" s="756" t="s">
        <v>4285</v>
      </c>
      <c r="B32" s="757" t="s">
        <v>4327</v>
      </c>
      <c r="C32" s="757" t="s">
        <v>582</v>
      </c>
      <c r="D32" s="757" t="s">
        <v>4287</v>
      </c>
      <c r="E32" s="757" t="s">
        <v>4305</v>
      </c>
      <c r="F32" s="757" t="s">
        <v>4306</v>
      </c>
      <c r="G32" s="761">
        <v>2</v>
      </c>
      <c r="H32" s="761">
        <v>1674</v>
      </c>
      <c r="I32" s="757"/>
      <c r="J32" s="757">
        <v>837</v>
      </c>
      <c r="K32" s="761"/>
      <c r="L32" s="761"/>
      <c r="M32" s="757"/>
      <c r="N32" s="757"/>
      <c r="O32" s="761"/>
      <c r="P32" s="761"/>
      <c r="Q32" s="775"/>
      <c r="R32" s="762"/>
    </row>
    <row r="33" spans="1:18" ht="14.4" customHeight="1" x14ac:dyDescent="0.3">
      <c r="A33" s="756" t="s">
        <v>4285</v>
      </c>
      <c r="B33" s="757" t="s">
        <v>4327</v>
      </c>
      <c r="C33" s="757" t="s">
        <v>582</v>
      </c>
      <c r="D33" s="757" t="s">
        <v>4287</v>
      </c>
      <c r="E33" s="757" t="s">
        <v>4307</v>
      </c>
      <c r="F33" s="757" t="s">
        <v>4308</v>
      </c>
      <c r="G33" s="761">
        <v>2</v>
      </c>
      <c r="H33" s="761">
        <v>0</v>
      </c>
      <c r="I33" s="757">
        <v>0</v>
      </c>
      <c r="J33" s="757">
        <v>0</v>
      </c>
      <c r="K33" s="761">
        <v>46</v>
      </c>
      <c r="L33" s="761">
        <v>1533.31</v>
      </c>
      <c r="M33" s="757">
        <v>1</v>
      </c>
      <c r="N33" s="757">
        <v>33.332826086956523</v>
      </c>
      <c r="O33" s="761">
        <v>29</v>
      </c>
      <c r="P33" s="761">
        <v>966.65000000000009</v>
      </c>
      <c r="Q33" s="775">
        <v>0.63043350659683961</v>
      </c>
      <c r="R33" s="762">
        <v>33.33275862068966</v>
      </c>
    </row>
    <row r="34" spans="1:18" ht="14.4" customHeight="1" x14ac:dyDescent="0.3">
      <c r="A34" s="756" t="s">
        <v>4285</v>
      </c>
      <c r="B34" s="757" t="s">
        <v>4327</v>
      </c>
      <c r="C34" s="757" t="s">
        <v>582</v>
      </c>
      <c r="D34" s="757" t="s">
        <v>4287</v>
      </c>
      <c r="E34" s="757" t="s">
        <v>4309</v>
      </c>
      <c r="F34" s="757" t="s">
        <v>4310</v>
      </c>
      <c r="G34" s="761">
        <v>69</v>
      </c>
      <c r="H34" s="761">
        <v>2484</v>
      </c>
      <c r="I34" s="757">
        <v>3.5334281650071122</v>
      </c>
      <c r="J34" s="757">
        <v>36</v>
      </c>
      <c r="K34" s="761">
        <v>19</v>
      </c>
      <c r="L34" s="761">
        <v>703</v>
      </c>
      <c r="M34" s="757">
        <v>1</v>
      </c>
      <c r="N34" s="757">
        <v>37</v>
      </c>
      <c r="O34" s="761">
        <v>57</v>
      </c>
      <c r="P34" s="761">
        <v>2109</v>
      </c>
      <c r="Q34" s="775">
        <v>3</v>
      </c>
      <c r="R34" s="762">
        <v>37</v>
      </c>
    </row>
    <row r="35" spans="1:18" ht="14.4" customHeight="1" x14ac:dyDescent="0.3">
      <c r="A35" s="756" t="s">
        <v>4285</v>
      </c>
      <c r="B35" s="757" t="s">
        <v>4327</v>
      </c>
      <c r="C35" s="757" t="s">
        <v>582</v>
      </c>
      <c r="D35" s="757" t="s">
        <v>4287</v>
      </c>
      <c r="E35" s="757" t="s">
        <v>4311</v>
      </c>
      <c r="F35" s="757" t="s">
        <v>4312</v>
      </c>
      <c r="G35" s="761"/>
      <c r="H35" s="761"/>
      <c r="I35" s="757"/>
      <c r="J35" s="757"/>
      <c r="K35" s="761">
        <v>4</v>
      </c>
      <c r="L35" s="761">
        <v>344</v>
      </c>
      <c r="M35" s="757">
        <v>1</v>
      </c>
      <c r="N35" s="757">
        <v>86</v>
      </c>
      <c r="O35" s="761">
        <v>1</v>
      </c>
      <c r="P35" s="761">
        <v>86</v>
      </c>
      <c r="Q35" s="775">
        <v>0.25</v>
      </c>
      <c r="R35" s="762">
        <v>86</v>
      </c>
    </row>
    <row r="36" spans="1:18" ht="14.4" customHeight="1" x14ac:dyDescent="0.3">
      <c r="A36" s="756" t="s">
        <v>4285</v>
      </c>
      <c r="B36" s="757" t="s">
        <v>4327</v>
      </c>
      <c r="C36" s="757" t="s">
        <v>582</v>
      </c>
      <c r="D36" s="757" t="s">
        <v>4287</v>
      </c>
      <c r="E36" s="757" t="s">
        <v>4313</v>
      </c>
      <c r="F36" s="757" t="s">
        <v>4314</v>
      </c>
      <c r="G36" s="761"/>
      <c r="H36" s="761"/>
      <c r="I36" s="757"/>
      <c r="J36" s="757"/>
      <c r="K36" s="761">
        <v>1</v>
      </c>
      <c r="L36" s="761">
        <v>32</v>
      </c>
      <c r="M36" s="757">
        <v>1</v>
      </c>
      <c r="N36" s="757">
        <v>32</v>
      </c>
      <c r="O36" s="761"/>
      <c r="P36" s="761"/>
      <c r="Q36" s="775"/>
      <c r="R36" s="762"/>
    </row>
    <row r="37" spans="1:18" ht="14.4" customHeight="1" x14ac:dyDescent="0.3">
      <c r="A37" s="756" t="s">
        <v>4285</v>
      </c>
      <c r="B37" s="757" t="s">
        <v>4327</v>
      </c>
      <c r="C37" s="757" t="s">
        <v>582</v>
      </c>
      <c r="D37" s="757" t="s">
        <v>4287</v>
      </c>
      <c r="E37" s="757" t="s">
        <v>4336</v>
      </c>
      <c r="F37" s="757" t="s">
        <v>4337</v>
      </c>
      <c r="G37" s="761">
        <v>1</v>
      </c>
      <c r="H37" s="761">
        <v>210</v>
      </c>
      <c r="I37" s="757">
        <v>0.94594594594594594</v>
      </c>
      <c r="J37" s="757">
        <v>210</v>
      </c>
      <c r="K37" s="761">
        <v>1</v>
      </c>
      <c r="L37" s="761">
        <v>222</v>
      </c>
      <c r="M37" s="757">
        <v>1</v>
      </c>
      <c r="N37" s="757">
        <v>222</v>
      </c>
      <c r="O37" s="761">
        <v>1</v>
      </c>
      <c r="P37" s="761">
        <v>223</v>
      </c>
      <c r="Q37" s="775">
        <v>1.0045045045045045</v>
      </c>
      <c r="R37" s="762">
        <v>223</v>
      </c>
    </row>
    <row r="38" spans="1:18" ht="14.4" customHeight="1" x14ac:dyDescent="0.3">
      <c r="A38" s="756" t="s">
        <v>4285</v>
      </c>
      <c r="B38" s="757" t="s">
        <v>4327</v>
      </c>
      <c r="C38" s="757" t="s">
        <v>582</v>
      </c>
      <c r="D38" s="757" t="s">
        <v>4287</v>
      </c>
      <c r="E38" s="757" t="s">
        <v>4338</v>
      </c>
      <c r="F38" s="757" t="s">
        <v>4339</v>
      </c>
      <c r="G38" s="761"/>
      <c r="H38" s="761"/>
      <c r="I38" s="757"/>
      <c r="J38" s="757"/>
      <c r="K38" s="761">
        <v>2</v>
      </c>
      <c r="L38" s="761">
        <v>888</v>
      </c>
      <c r="M38" s="757">
        <v>1</v>
      </c>
      <c r="N38" s="757">
        <v>444</v>
      </c>
      <c r="O38" s="761"/>
      <c r="P38" s="761"/>
      <c r="Q38" s="775"/>
      <c r="R38" s="762"/>
    </row>
    <row r="39" spans="1:18" ht="14.4" customHeight="1" x14ac:dyDescent="0.3">
      <c r="A39" s="756" t="s">
        <v>4285</v>
      </c>
      <c r="B39" s="757" t="s">
        <v>4327</v>
      </c>
      <c r="C39" s="757" t="s">
        <v>582</v>
      </c>
      <c r="D39" s="757" t="s">
        <v>4287</v>
      </c>
      <c r="E39" s="757" t="s">
        <v>4340</v>
      </c>
      <c r="F39" s="757" t="s">
        <v>4341</v>
      </c>
      <c r="G39" s="761">
        <v>2</v>
      </c>
      <c r="H39" s="761">
        <v>240</v>
      </c>
      <c r="I39" s="757">
        <v>0.65040650406504064</v>
      </c>
      <c r="J39" s="757">
        <v>120</v>
      </c>
      <c r="K39" s="761">
        <v>3</v>
      </c>
      <c r="L39" s="761">
        <v>369</v>
      </c>
      <c r="M39" s="757">
        <v>1</v>
      </c>
      <c r="N39" s="757">
        <v>123</v>
      </c>
      <c r="O39" s="761">
        <v>1</v>
      </c>
      <c r="P39" s="761">
        <v>123</v>
      </c>
      <c r="Q39" s="775">
        <v>0.33333333333333331</v>
      </c>
      <c r="R39" s="762">
        <v>123</v>
      </c>
    </row>
    <row r="40" spans="1:18" ht="14.4" customHeight="1" x14ac:dyDescent="0.3">
      <c r="A40" s="756" t="s">
        <v>4285</v>
      </c>
      <c r="B40" s="757" t="s">
        <v>4327</v>
      </c>
      <c r="C40" s="757" t="s">
        <v>582</v>
      </c>
      <c r="D40" s="757" t="s">
        <v>4287</v>
      </c>
      <c r="E40" s="757" t="s">
        <v>4321</v>
      </c>
      <c r="F40" s="757" t="s">
        <v>4322</v>
      </c>
      <c r="G40" s="761">
        <v>5</v>
      </c>
      <c r="H40" s="761">
        <v>285</v>
      </c>
      <c r="I40" s="757">
        <v>2.4152542372881354</v>
      </c>
      <c r="J40" s="757">
        <v>57</v>
      </c>
      <c r="K40" s="761">
        <v>2</v>
      </c>
      <c r="L40" s="761">
        <v>118</v>
      </c>
      <c r="M40" s="757">
        <v>1</v>
      </c>
      <c r="N40" s="757">
        <v>59</v>
      </c>
      <c r="O40" s="761">
        <v>3</v>
      </c>
      <c r="P40" s="761">
        <v>177</v>
      </c>
      <c r="Q40" s="775">
        <v>1.5</v>
      </c>
      <c r="R40" s="762">
        <v>59</v>
      </c>
    </row>
    <row r="41" spans="1:18" ht="14.4" customHeight="1" x14ac:dyDescent="0.3">
      <c r="A41" s="756" t="s">
        <v>4285</v>
      </c>
      <c r="B41" s="757" t="s">
        <v>4327</v>
      </c>
      <c r="C41" s="757" t="s">
        <v>582</v>
      </c>
      <c r="D41" s="757" t="s">
        <v>4287</v>
      </c>
      <c r="E41" s="757" t="s">
        <v>4342</v>
      </c>
      <c r="F41" s="757" t="s">
        <v>4343</v>
      </c>
      <c r="G41" s="761"/>
      <c r="H41" s="761"/>
      <c r="I41" s="757"/>
      <c r="J41" s="757"/>
      <c r="K41" s="761">
        <v>1</v>
      </c>
      <c r="L41" s="761">
        <v>91</v>
      </c>
      <c r="M41" s="757">
        <v>1</v>
      </c>
      <c r="N41" s="757">
        <v>91</v>
      </c>
      <c r="O41" s="761"/>
      <c r="P41" s="761"/>
      <c r="Q41" s="775"/>
      <c r="R41" s="762"/>
    </row>
    <row r="42" spans="1:18" ht="14.4" customHeight="1" x14ac:dyDescent="0.3">
      <c r="A42" s="756" t="s">
        <v>4285</v>
      </c>
      <c r="B42" s="757" t="s">
        <v>4327</v>
      </c>
      <c r="C42" s="757" t="s">
        <v>582</v>
      </c>
      <c r="D42" s="757" t="s">
        <v>4287</v>
      </c>
      <c r="E42" s="757" t="s">
        <v>4344</v>
      </c>
      <c r="F42" s="757" t="s">
        <v>4345</v>
      </c>
      <c r="G42" s="761"/>
      <c r="H42" s="761"/>
      <c r="I42" s="757"/>
      <c r="J42" s="757"/>
      <c r="K42" s="761">
        <v>1</v>
      </c>
      <c r="L42" s="761">
        <v>183</v>
      </c>
      <c r="M42" s="757">
        <v>1</v>
      </c>
      <c r="N42" s="757">
        <v>183</v>
      </c>
      <c r="O42" s="761"/>
      <c r="P42" s="761"/>
      <c r="Q42" s="775"/>
      <c r="R42" s="762"/>
    </row>
    <row r="43" spans="1:18" ht="14.4" customHeight="1" x14ac:dyDescent="0.3">
      <c r="A43" s="756" t="s">
        <v>4285</v>
      </c>
      <c r="B43" s="757" t="s">
        <v>4327</v>
      </c>
      <c r="C43" s="757" t="s">
        <v>582</v>
      </c>
      <c r="D43" s="757" t="s">
        <v>4287</v>
      </c>
      <c r="E43" s="757" t="s">
        <v>4346</v>
      </c>
      <c r="F43" s="757" t="s">
        <v>4347</v>
      </c>
      <c r="G43" s="761"/>
      <c r="H43" s="761"/>
      <c r="I43" s="757"/>
      <c r="J43" s="757"/>
      <c r="K43" s="761">
        <v>3</v>
      </c>
      <c r="L43" s="761">
        <v>1116</v>
      </c>
      <c r="M43" s="757">
        <v>1</v>
      </c>
      <c r="N43" s="757">
        <v>372</v>
      </c>
      <c r="O43" s="761">
        <v>1</v>
      </c>
      <c r="P43" s="761">
        <v>373</v>
      </c>
      <c r="Q43" s="775">
        <v>0.3342293906810036</v>
      </c>
      <c r="R43" s="762">
        <v>373</v>
      </c>
    </row>
    <row r="44" spans="1:18" ht="14.4" customHeight="1" thickBot="1" x14ac:dyDescent="0.35">
      <c r="A44" s="763" t="s">
        <v>4285</v>
      </c>
      <c r="B44" s="764" t="s">
        <v>4327</v>
      </c>
      <c r="C44" s="764" t="s">
        <v>582</v>
      </c>
      <c r="D44" s="764" t="s">
        <v>4287</v>
      </c>
      <c r="E44" s="764" t="s">
        <v>4348</v>
      </c>
      <c r="F44" s="764" t="s">
        <v>4349</v>
      </c>
      <c r="G44" s="768"/>
      <c r="H44" s="768"/>
      <c r="I44" s="764"/>
      <c r="J44" s="764"/>
      <c r="K44" s="768">
        <v>2</v>
      </c>
      <c r="L44" s="768">
        <v>502</v>
      </c>
      <c r="M44" s="764">
        <v>1</v>
      </c>
      <c r="N44" s="764">
        <v>251</v>
      </c>
      <c r="O44" s="768"/>
      <c r="P44" s="768"/>
      <c r="Q44" s="776"/>
      <c r="R44" s="769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4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55" t="s">
        <v>4351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</row>
    <row r="2" spans="1:19" ht="14.4" customHeight="1" thickBot="1" x14ac:dyDescent="0.35">
      <c r="A2" s="374" t="s">
        <v>325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1541</v>
      </c>
      <c r="I3" s="208">
        <f t="shared" si="0"/>
        <v>585498.98999999987</v>
      </c>
      <c r="J3" s="78"/>
      <c r="K3" s="78"/>
      <c r="L3" s="208">
        <f t="shared" si="0"/>
        <v>1431</v>
      </c>
      <c r="M3" s="208">
        <f t="shared" si="0"/>
        <v>572697.98</v>
      </c>
      <c r="N3" s="78"/>
      <c r="O3" s="78"/>
      <c r="P3" s="208">
        <f t="shared" si="0"/>
        <v>1450</v>
      </c>
      <c r="Q3" s="208">
        <f t="shared" si="0"/>
        <v>562773.97999999975</v>
      </c>
      <c r="R3" s="79">
        <f>IF(M3=0,0,Q3/M3)</f>
        <v>0.98267149466809678</v>
      </c>
      <c r="S3" s="209">
        <f>IF(P3=0,0,Q3/P3)</f>
        <v>388.11998620689639</v>
      </c>
    </row>
    <row r="4" spans="1:19" ht="14.4" customHeight="1" x14ac:dyDescent="0.3">
      <c r="A4" s="638" t="s">
        <v>307</v>
      </c>
      <c r="B4" s="638" t="s">
        <v>119</v>
      </c>
      <c r="C4" s="646" t="s">
        <v>0</v>
      </c>
      <c r="D4" s="496" t="s">
        <v>167</v>
      </c>
      <c r="E4" s="640" t="s">
        <v>120</v>
      </c>
      <c r="F4" s="645" t="s">
        <v>90</v>
      </c>
      <c r="G4" s="641" t="s">
        <v>81</v>
      </c>
      <c r="H4" s="642">
        <v>2015</v>
      </c>
      <c r="I4" s="643"/>
      <c r="J4" s="206"/>
      <c r="K4" s="206"/>
      <c r="L4" s="642">
        <v>2016</v>
      </c>
      <c r="M4" s="643"/>
      <c r="N4" s="206"/>
      <c r="O4" s="206"/>
      <c r="P4" s="642">
        <v>2017</v>
      </c>
      <c r="Q4" s="643"/>
      <c r="R4" s="644" t="s">
        <v>2</v>
      </c>
      <c r="S4" s="639" t="s">
        <v>122</v>
      </c>
    </row>
    <row r="5" spans="1:19" ht="14.4" customHeight="1" thickBot="1" x14ac:dyDescent="0.35">
      <c r="A5" s="878"/>
      <c r="B5" s="878"/>
      <c r="C5" s="879"/>
      <c r="D5" s="888"/>
      <c r="E5" s="880"/>
      <c r="F5" s="881"/>
      <c r="G5" s="882"/>
      <c r="H5" s="883" t="s">
        <v>91</v>
      </c>
      <c r="I5" s="884" t="s">
        <v>14</v>
      </c>
      <c r="J5" s="885"/>
      <c r="K5" s="885"/>
      <c r="L5" s="883" t="s">
        <v>91</v>
      </c>
      <c r="M5" s="884" t="s">
        <v>14</v>
      </c>
      <c r="N5" s="885"/>
      <c r="O5" s="885"/>
      <c r="P5" s="883" t="s">
        <v>91</v>
      </c>
      <c r="Q5" s="884" t="s">
        <v>14</v>
      </c>
      <c r="R5" s="886"/>
      <c r="S5" s="887"/>
    </row>
    <row r="6" spans="1:19" ht="14.4" customHeight="1" x14ac:dyDescent="0.3">
      <c r="A6" s="833" t="s">
        <v>4285</v>
      </c>
      <c r="B6" s="834" t="s">
        <v>4286</v>
      </c>
      <c r="C6" s="834" t="s">
        <v>582</v>
      </c>
      <c r="D6" s="834" t="s">
        <v>4279</v>
      </c>
      <c r="E6" s="834" t="s">
        <v>4287</v>
      </c>
      <c r="F6" s="834" t="s">
        <v>4288</v>
      </c>
      <c r="G6" s="834" t="s">
        <v>4289</v>
      </c>
      <c r="H6" s="225">
        <v>1</v>
      </c>
      <c r="I6" s="225">
        <v>35</v>
      </c>
      <c r="J6" s="834"/>
      <c r="K6" s="834">
        <v>35</v>
      </c>
      <c r="L6" s="225"/>
      <c r="M6" s="225"/>
      <c r="N6" s="834"/>
      <c r="O6" s="834"/>
      <c r="P6" s="225">
        <v>1</v>
      </c>
      <c r="Q6" s="225">
        <v>37</v>
      </c>
      <c r="R6" s="839"/>
      <c r="S6" s="847">
        <v>37</v>
      </c>
    </row>
    <row r="7" spans="1:19" ht="14.4" customHeight="1" x14ac:dyDescent="0.3">
      <c r="A7" s="756" t="s">
        <v>4285</v>
      </c>
      <c r="B7" s="757" t="s">
        <v>4286</v>
      </c>
      <c r="C7" s="757" t="s">
        <v>582</v>
      </c>
      <c r="D7" s="757" t="s">
        <v>4279</v>
      </c>
      <c r="E7" s="757" t="s">
        <v>4287</v>
      </c>
      <c r="F7" s="757" t="s">
        <v>4295</v>
      </c>
      <c r="G7" s="757" t="s">
        <v>4296</v>
      </c>
      <c r="H7" s="761">
        <v>4</v>
      </c>
      <c r="I7" s="761">
        <v>3792</v>
      </c>
      <c r="J7" s="757">
        <v>0.79247648902821322</v>
      </c>
      <c r="K7" s="757">
        <v>948</v>
      </c>
      <c r="L7" s="761">
        <v>5</v>
      </c>
      <c r="M7" s="761">
        <v>4785</v>
      </c>
      <c r="N7" s="757">
        <v>1</v>
      </c>
      <c r="O7" s="757">
        <v>957</v>
      </c>
      <c r="P7" s="761">
        <v>6</v>
      </c>
      <c r="Q7" s="761">
        <v>5742</v>
      </c>
      <c r="R7" s="775">
        <v>1.2</v>
      </c>
      <c r="S7" s="762">
        <v>957</v>
      </c>
    </row>
    <row r="8" spans="1:19" ht="14.4" customHeight="1" x14ac:dyDescent="0.3">
      <c r="A8" s="756" t="s">
        <v>4285</v>
      </c>
      <c r="B8" s="757" t="s">
        <v>4286</v>
      </c>
      <c r="C8" s="757" t="s">
        <v>582</v>
      </c>
      <c r="D8" s="757" t="s">
        <v>4279</v>
      </c>
      <c r="E8" s="757" t="s">
        <v>4287</v>
      </c>
      <c r="F8" s="757" t="s">
        <v>4297</v>
      </c>
      <c r="G8" s="757" t="s">
        <v>4298</v>
      </c>
      <c r="H8" s="761">
        <v>2</v>
      </c>
      <c r="I8" s="761">
        <v>830</v>
      </c>
      <c r="J8" s="757">
        <v>0.96287703016241299</v>
      </c>
      <c r="K8" s="757">
        <v>415</v>
      </c>
      <c r="L8" s="761">
        <v>2</v>
      </c>
      <c r="M8" s="761">
        <v>862</v>
      </c>
      <c r="N8" s="757">
        <v>1</v>
      </c>
      <c r="O8" s="757">
        <v>431</v>
      </c>
      <c r="P8" s="761">
        <v>2</v>
      </c>
      <c r="Q8" s="761">
        <v>864</v>
      </c>
      <c r="R8" s="775">
        <v>1.0023201856148491</v>
      </c>
      <c r="S8" s="762">
        <v>432</v>
      </c>
    </row>
    <row r="9" spans="1:19" ht="14.4" customHeight="1" x14ac:dyDescent="0.3">
      <c r="A9" s="756" t="s">
        <v>4285</v>
      </c>
      <c r="B9" s="757" t="s">
        <v>4286</v>
      </c>
      <c r="C9" s="757" t="s">
        <v>582</v>
      </c>
      <c r="D9" s="757" t="s">
        <v>4279</v>
      </c>
      <c r="E9" s="757" t="s">
        <v>4287</v>
      </c>
      <c r="F9" s="757" t="s">
        <v>4299</v>
      </c>
      <c r="G9" s="757" t="s">
        <v>4300</v>
      </c>
      <c r="H9" s="761">
        <v>187</v>
      </c>
      <c r="I9" s="761">
        <v>184195</v>
      </c>
      <c r="J9" s="757">
        <v>0.98243620925072539</v>
      </c>
      <c r="K9" s="757">
        <v>985</v>
      </c>
      <c r="L9" s="761">
        <v>186</v>
      </c>
      <c r="M9" s="761">
        <v>187488</v>
      </c>
      <c r="N9" s="757">
        <v>1</v>
      </c>
      <c r="O9" s="757">
        <v>1008</v>
      </c>
      <c r="P9" s="761">
        <v>179</v>
      </c>
      <c r="Q9" s="761">
        <v>180611</v>
      </c>
      <c r="R9" s="775">
        <v>0.96332031916709338</v>
      </c>
      <c r="S9" s="762">
        <v>1009</v>
      </c>
    </row>
    <row r="10" spans="1:19" ht="14.4" customHeight="1" x14ac:dyDescent="0.3">
      <c r="A10" s="756" t="s">
        <v>4285</v>
      </c>
      <c r="B10" s="757" t="s">
        <v>4286</v>
      </c>
      <c r="C10" s="757" t="s">
        <v>582</v>
      </c>
      <c r="D10" s="757" t="s">
        <v>4279</v>
      </c>
      <c r="E10" s="757" t="s">
        <v>4287</v>
      </c>
      <c r="F10" s="757" t="s">
        <v>4303</v>
      </c>
      <c r="G10" s="757" t="s">
        <v>4304</v>
      </c>
      <c r="H10" s="761"/>
      <c r="I10" s="761"/>
      <c r="J10" s="757"/>
      <c r="K10" s="757"/>
      <c r="L10" s="761">
        <v>1</v>
      </c>
      <c r="M10" s="761">
        <v>318</v>
      </c>
      <c r="N10" s="757">
        <v>1</v>
      </c>
      <c r="O10" s="757">
        <v>318</v>
      </c>
      <c r="P10" s="761"/>
      <c r="Q10" s="761"/>
      <c r="R10" s="775"/>
      <c r="S10" s="762"/>
    </row>
    <row r="11" spans="1:19" ht="14.4" customHeight="1" x14ac:dyDescent="0.3">
      <c r="A11" s="756" t="s">
        <v>4285</v>
      </c>
      <c r="B11" s="757" t="s">
        <v>4286</v>
      </c>
      <c r="C11" s="757" t="s">
        <v>582</v>
      </c>
      <c r="D11" s="757" t="s">
        <v>4279</v>
      </c>
      <c r="E11" s="757" t="s">
        <v>4287</v>
      </c>
      <c r="F11" s="757" t="s">
        <v>4305</v>
      </c>
      <c r="G11" s="757" t="s">
        <v>4306</v>
      </c>
      <c r="H11" s="761">
        <v>2</v>
      </c>
      <c r="I11" s="761">
        <v>1674</v>
      </c>
      <c r="J11" s="757">
        <v>0.38394495412844037</v>
      </c>
      <c r="K11" s="757">
        <v>837</v>
      </c>
      <c r="L11" s="761">
        <v>5</v>
      </c>
      <c r="M11" s="761">
        <v>4360</v>
      </c>
      <c r="N11" s="757">
        <v>1</v>
      </c>
      <c r="O11" s="757">
        <v>872</v>
      </c>
      <c r="P11" s="761">
        <v>1</v>
      </c>
      <c r="Q11" s="761">
        <v>873</v>
      </c>
      <c r="R11" s="775">
        <v>0.20022935779816514</v>
      </c>
      <c r="S11" s="762">
        <v>873</v>
      </c>
    </row>
    <row r="12" spans="1:19" ht="14.4" customHeight="1" x14ac:dyDescent="0.3">
      <c r="A12" s="756" t="s">
        <v>4285</v>
      </c>
      <c r="B12" s="757" t="s">
        <v>4286</v>
      </c>
      <c r="C12" s="757" t="s">
        <v>582</v>
      </c>
      <c r="D12" s="757" t="s">
        <v>4279</v>
      </c>
      <c r="E12" s="757" t="s">
        <v>4287</v>
      </c>
      <c r="F12" s="757" t="s">
        <v>4307</v>
      </c>
      <c r="G12" s="757" t="s">
        <v>4308</v>
      </c>
      <c r="H12" s="761">
        <v>255</v>
      </c>
      <c r="I12" s="761">
        <v>3100</v>
      </c>
      <c r="J12" s="757">
        <v>18.599628007439851</v>
      </c>
      <c r="K12" s="757">
        <v>12.156862745098039</v>
      </c>
      <c r="L12" s="761">
        <v>5</v>
      </c>
      <c r="M12" s="761">
        <v>166.67000000000002</v>
      </c>
      <c r="N12" s="757">
        <v>1</v>
      </c>
      <c r="O12" s="757">
        <v>33.334000000000003</v>
      </c>
      <c r="P12" s="761">
        <v>7</v>
      </c>
      <c r="Q12" s="761">
        <v>233.32999999999998</v>
      </c>
      <c r="R12" s="775">
        <v>1.3999520009599806</v>
      </c>
      <c r="S12" s="762">
        <v>33.332857142857144</v>
      </c>
    </row>
    <row r="13" spans="1:19" ht="14.4" customHeight="1" x14ac:dyDescent="0.3">
      <c r="A13" s="756" t="s">
        <v>4285</v>
      </c>
      <c r="B13" s="757" t="s">
        <v>4286</v>
      </c>
      <c r="C13" s="757" t="s">
        <v>582</v>
      </c>
      <c r="D13" s="757" t="s">
        <v>4279</v>
      </c>
      <c r="E13" s="757" t="s">
        <v>4287</v>
      </c>
      <c r="F13" s="757" t="s">
        <v>4309</v>
      </c>
      <c r="G13" s="757" t="s">
        <v>4310</v>
      </c>
      <c r="H13" s="761">
        <v>39</v>
      </c>
      <c r="I13" s="761">
        <v>1404</v>
      </c>
      <c r="J13" s="757">
        <v>0.47432432432432431</v>
      </c>
      <c r="K13" s="757">
        <v>36</v>
      </c>
      <c r="L13" s="761">
        <v>80</v>
      </c>
      <c r="M13" s="761">
        <v>2960</v>
      </c>
      <c r="N13" s="757">
        <v>1</v>
      </c>
      <c r="O13" s="757">
        <v>37</v>
      </c>
      <c r="P13" s="761">
        <v>33</v>
      </c>
      <c r="Q13" s="761">
        <v>1221</v>
      </c>
      <c r="R13" s="775">
        <v>0.41249999999999998</v>
      </c>
      <c r="S13" s="762">
        <v>37</v>
      </c>
    </row>
    <row r="14" spans="1:19" ht="14.4" customHeight="1" x14ac:dyDescent="0.3">
      <c r="A14" s="756" t="s">
        <v>4285</v>
      </c>
      <c r="B14" s="757" t="s">
        <v>4286</v>
      </c>
      <c r="C14" s="757" t="s">
        <v>582</v>
      </c>
      <c r="D14" s="757" t="s">
        <v>4279</v>
      </c>
      <c r="E14" s="757" t="s">
        <v>4287</v>
      </c>
      <c r="F14" s="757" t="s">
        <v>4315</v>
      </c>
      <c r="G14" s="757" t="s">
        <v>4316</v>
      </c>
      <c r="H14" s="761">
        <v>16</v>
      </c>
      <c r="I14" s="761">
        <v>30592</v>
      </c>
      <c r="J14" s="757">
        <v>0.99118714359771898</v>
      </c>
      <c r="K14" s="757">
        <v>1912</v>
      </c>
      <c r="L14" s="761">
        <v>16</v>
      </c>
      <c r="M14" s="761">
        <v>30864</v>
      </c>
      <c r="N14" s="757">
        <v>1</v>
      </c>
      <c r="O14" s="757">
        <v>1929</v>
      </c>
      <c r="P14" s="761">
        <v>13</v>
      </c>
      <c r="Q14" s="761">
        <v>26195</v>
      </c>
      <c r="R14" s="775">
        <v>0.84872343182996368</v>
      </c>
      <c r="S14" s="762">
        <v>2015</v>
      </c>
    </row>
    <row r="15" spans="1:19" ht="14.4" customHeight="1" x14ac:dyDescent="0.3">
      <c r="A15" s="756" t="s">
        <v>4285</v>
      </c>
      <c r="B15" s="757" t="s">
        <v>4286</v>
      </c>
      <c r="C15" s="757" t="s">
        <v>582</v>
      </c>
      <c r="D15" s="757" t="s">
        <v>4279</v>
      </c>
      <c r="E15" s="757" t="s">
        <v>4287</v>
      </c>
      <c r="F15" s="757" t="s">
        <v>4317</v>
      </c>
      <c r="G15" s="757" t="s">
        <v>4318</v>
      </c>
      <c r="H15" s="761">
        <v>16</v>
      </c>
      <c r="I15" s="761">
        <v>5296</v>
      </c>
      <c r="J15" s="757">
        <v>0.99736346516007535</v>
      </c>
      <c r="K15" s="757">
        <v>331</v>
      </c>
      <c r="L15" s="761">
        <v>15</v>
      </c>
      <c r="M15" s="761">
        <v>5310</v>
      </c>
      <c r="N15" s="757">
        <v>1</v>
      </c>
      <c r="O15" s="757">
        <v>354</v>
      </c>
      <c r="P15" s="761">
        <v>7</v>
      </c>
      <c r="Q15" s="761">
        <v>2485</v>
      </c>
      <c r="R15" s="775">
        <v>0.467984934086629</v>
      </c>
      <c r="S15" s="762">
        <v>355</v>
      </c>
    </row>
    <row r="16" spans="1:19" ht="14.4" customHeight="1" x14ac:dyDescent="0.3">
      <c r="A16" s="756" t="s">
        <v>4285</v>
      </c>
      <c r="B16" s="757" t="s">
        <v>4286</v>
      </c>
      <c r="C16" s="757" t="s">
        <v>582</v>
      </c>
      <c r="D16" s="757" t="s">
        <v>4279</v>
      </c>
      <c r="E16" s="757" t="s">
        <v>4287</v>
      </c>
      <c r="F16" s="757" t="s">
        <v>4319</v>
      </c>
      <c r="G16" s="757" t="s">
        <v>4320</v>
      </c>
      <c r="H16" s="761">
        <v>2</v>
      </c>
      <c r="I16" s="761">
        <v>330</v>
      </c>
      <c r="J16" s="757"/>
      <c r="K16" s="757">
        <v>165</v>
      </c>
      <c r="L16" s="761"/>
      <c r="M16" s="761"/>
      <c r="N16" s="757"/>
      <c r="O16" s="757"/>
      <c r="P16" s="761"/>
      <c r="Q16" s="761"/>
      <c r="R16" s="775"/>
      <c r="S16" s="762"/>
    </row>
    <row r="17" spans="1:19" ht="14.4" customHeight="1" x14ac:dyDescent="0.3">
      <c r="A17" s="756" t="s">
        <v>4285</v>
      </c>
      <c r="B17" s="757" t="s">
        <v>4286</v>
      </c>
      <c r="C17" s="757" t="s">
        <v>582</v>
      </c>
      <c r="D17" s="757" t="s">
        <v>4279</v>
      </c>
      <c r="E17" s="757" t="s">
        <v>4287</v>
      </c>
      <c r="F17" s="757" t="s">
        <v>4321</v>
      </c>
      <c r="G17" s="757" t="s">
        <v>4322</v>
      </c>
      <c r="H17" s="761">
        <v>4</v>
      </c>
      <c r="I17" s="761">
        <v>228</v>
      </c>
      <c r="J17" s="757">
        <v>0.22731804586241275</v>
      </c>
      <c r="K17" s="757">
        <v>57</v>
      </c>
      <c r="L17" s="761">
        <v>17</v>
      </c>
      <c r="M17" s="761">
        <v>1003</v>
      </c>
      <c r="N17" s="757">
        <v>1</v>
      </c>
      <c r="O17" s="757">
        <v>59</v>
      </c>
      <c r="P17" s="761">
        <v>4</v>
      </c>
      <c r="Q17" s="761">
        <v>236</v>
      </c>
      <c r="R17" s="775">
        <v>0.23529411764705882</v>
      </c>
      <c r="S17" s="762">
        <v>59</v>
      </c>
    </row>
    <row r="18" spans="1:19" ht="14.4" customHeight="1" x14ac:dyDescent="0.3">
      <c r="A18" s="756" t="s">
        <v>4285</v>
      </c>
      <c r="B18" s="757" t="s">
        <v>4286</v>
      </c>
      <c r="C18" s="757" t="s">
        <v>582</v>
      </c>
      <c r="D18" s="757" t="s">
        <v>1874</v>
      </c>
      <c r="E18" s="757" t="s">
        <v>4287</v>
      </c>
      <c r="F18" s="757" t="s">
        <v>4288</v>
      </c>
      <c r="G18" s="757" t="s">
        <v>4289</v>
      </c>
      <c r="H18" s="761">
        <v>10</v>
      </c>
      <c r="I18" s="761">
        <v>350</v>
      </c>
      <c r="J18" s="757">
        <v>1.5765765765765767</v>
      </c>
      <c r="K18" s="757">
        <v>35</v>
      </c>
      <c r="L18" s="761">
        <v>6</v>
      </c>
      <c r="M18" s="761">
        <v>222</v>
      </c>
      <c r="N18" s="757">
        <v>1</v>
      </c>
      <c r="O18" s="757">
        <v>37</v>
      </c>
      <c r="P18" s="761">
        <v>10</v>
      </c>
      <c r="Q18" s="761">
        <v>370</v>
      </c>
      <c r="R18" s="775">
        <v>1.6666666666666667</v>
      </c>
      <c r="S18" s="762">
        <v>37</v>
      </c>
    </row>
    <row r="19" spans="1:19" ht="14.4" customHeight="1" x14ac:dyDescent="0.3">
      <c r="A19" s="756" t="s">
        <v>4285</v>
      </c>
      <c r="B19" s="757" t="s">
        <v>4286</v>
      </c>
      <c r="C19" s="757" t="s">
        <v>582</v>
      </c>
      <c r="D19" s="757" t="s">
        <v>1874</v>
      </c>
      <c r="E19" s="757" t="s">
        <v>4287</v>
      </c>
      <c r="F19" s="757" t="s">
        <v>3051</v>
      </c>
      <c r="G19" s="757" t="s">
        <v>4294</v>
      </c>
      <c r="H19" s="761">
        <v>1</v>
      </c>
      <c r="I19" s="761">
        <v>100</v>
      </c>
      <c r="J19" s="757"/>
      <c r="K19" s="757">
        <v>100</v>
      </c>
      <c r="L19" s="761"/>
      <c r="M19" s="761"/>
      <c r="N19" s="757"/>
      <c r="O19" s="757"/>
      <c r="P19" s="761">
        <v>1</v>
      </c>
      <c r="Q19" s="761">
        <v>141</v>
      </c>
      <c r="R19" s="775"/>
      <c r="S19" s="762">
        <v>141</v>
      </c>
    </row>
    <row r="20" spans="1:19" ht="14.4" customHeight="1" x14ac:dyDescent="0.3">
      <c r="A20" s="756" t="s">
        <v>4285</v>
      </c>
      <c r="B20" s="757" t="s">
        <v>4286</v>
      </c>
      <c r="C20" s="757" t="s">
        <v>582</v>
      </c>
      <c r="D20" s="757" t="s">
        <v>1874</v>
      </c>
      <c r="E20" s="757" t="s">
        <v>4287</v>
      </c>
      <c r="F20" s="757" t="s">
        <v>4295</v>
      </c>
      <c r="G20" s="757" t="s">
        <v>4296</v>
      </c>
      <c r="H20" s="761">
        <v>3</v>
      </c>
      <c r="I20" s="761">
        <v>2844</v>
      </c>
      <c r="J20" s="757">
        <v>0.59435736677115991</v>
      </c>
      <c r="K20" s="757">
        <v>948</v>
      </c>
      <c r="L20" s="761">
        <v>5</v>
      </c>
      <c r="M20" s="761">
        <v>4785</v>
      </c>
      <c r="N20" s="757">
        <v>1</v>
      </c>
      <c r="O20" s="757">
        <v>957</v>
      </c>
      <c r="P20" s="761"/>
      <c r="Q20" s="761"/>
      <c r="R20" s="775"/>
      <c r="S20" s="762"/>
    </row>
    <row r="21" spans="1:19" ht="14.4" customHeight="1" x14ac:dyDescent="0.3">
      <c r="A21" s="756" t="s">
        <v>4285</v>
      </c>
      <c r="B21" s="757" t="s">
        <v>4286</v>
      </c>
      <c r="C21" s="757" t="s">
        <v>582</v>
      </c>
      <c r="D21" s="757" t="s">
        <v>1874</v>
      </c>
      <c r="E21" s="757" t="s">
        <v>4287</v>
      </c>
      <c r="F21" s="757" t="s">
        <v>4297</v>
      </c>
      <c r="G21" s="757" t="s">
        <v>4298</v>
      </c>
      <c r="H21" s="761">
        <v>1</v>
      </c>
      <c r="I21" s="761">
        <v>415</v>
      </c>
      <c r="J21" s="757"/>
      <c r="K21" s="757">
        <v>415</v>
      </c>
      <c r="L21" s="761"/>
      <c r="M21" s="761"/>
      <c r="N21" s="757"/>
      <c r="O21" s="757"/>
      <c r="P21" s="761"/>
      <c r="Q21" s="761"/>
      <c r="R21" s="775"/>
      <c r="S21" s="762"/>
    </row>
    <row r="22" spans="1:19" ht="14.4" customHeight="1" x14ac:dyDescent="0.3">
      <c r="A22" s="756" t="s">
        <v>4285</v>
      </c>
      <c r="B22" s="757" t="s">
        <v>4286</v>
      </c>
      <c r="C22" s="757" t="s">
        <v>582</v>
      </c>
      <c r="D22" s="757" t="s">
        <v>1874</v>
      </c>
      <c r="E22" s="757" t="s">
        <v>4287</v>
      </c>
      <c r="F22" s="757" t="s">
        <v>4299</v>
      </c>
      <c r="G22" s="757" t="s">
        <v>4300</v>
      </c>
      <c r="H22" s="761">
        <v>83</v>
      </c>
      <c r="I22" s="761">
        <v>81755</v>
      </c>
      <c r="J22" s="757">
        <v>1.1927375116713352</v>
      </c>
      <c r="K22" s="757">
        <v>985</v>
      </c>
      <c r="L22" s="761">
        <v>68</v>
      </c>
      <c r="M22" s="761">
        <v>68544</v>
      </c>
      <c r="N22" s="757">
        <v>1</v>
      </c>
      <c r="O22" s="757">
        <v>1008</v>
      </c>
      <c r="P22" s="761">
        <v>80</v>
      </c>
      <c r="Q22" s="761">
        <v>80720</v>
      </c>
      <c r="R22" s="775">
        <v>1.1776377217553688</v>
      </c>
      <c r="S22" s="762">
        <v>1009</v>
      </c>
    </row>
    <row r="23" spans="1:19" ht="14.4" customHeight="1" x14ac:dyDescent="0.3">
      <c r="A23" s="756" t="s">
        <v>4285</v>
      </c>
      <c r="B23" s="757" t="s">
        <v>4286</v>
      </c>
      <c r="C23" s="757" t="s">
        <v>582</v>
      </c>
      <c r="D23" s="757" t="s">
        <v>1874</v>
      </c>
      <c r="E23" s="757" t="s">
        <v>4287</v>
      </c>
      <c r="F23" s="757" t="s">
        <v>4305</v>
      </c>
      <c r="G23" s="757" t="s">
        <v>4306</v>
      </c>
      <c r="H23" s="761">
        <v>1</v>
      </c>
      <c r="I23" s="761">
        <v>837</v>
      </c>
      <c r="J23" s="757">
        <v>0.47993119266055045</v>
      </c>
      <c r="K23" s="757">
        <v>837</v>
      </c>
      <c r="L23" s="761">
        <v>2</v>
      </c>
      <c r="M23" s="761">
        <v>1744</v>
      </c>
      <c r="N23" s="757">
        <v>1</v>
      </c>
      <c r="O23" s="757">
        <v>872</v>
      </c>
      <c r="P23" s="761">
        <v>1</v>
      </c>
      <c r="Q23" s="761">
        <v>873</v>
      </c>
      <c r="R23" s="775">
        <v>0.50057339449541283</v>
      </c>
      <c r="S23" s="762">
        <v>873</v>
      </c>
    </row>
    <row r="24" spans="1:19" ht="14.4" customHeight="1" x14ac:dyDescent="0.3">
      <c r="A24" s="756" t="s">
        <v>4285</v>
      </c>
      <c r="B24" s="757" t="s">
        <v>4286</v>
      </c>
      <c r="C24" s="757" t="s">
        <v>582</v>
      </c>
      <c r="D24" s="757" t="s">
        <v>1874</v>
      </c>
      <c r="E24" s="757" t="s">
        <v>4287</v>
      </c>
      <c r="F24" s="757" t="s">
        <v>4307</v>
      </c>
      <c r="G24" s="757" t="s">
        <v>4308</v>
      </c>
      <c r="H24" s="761"/>
      <c r="I24" s="761"/>
      <c r="J24" s="757"/>
      <c r="K24" s="757"/>
      <c r="L24" s="761">
        <v>38</v>
      </c>
      <c r="M24" s="761">
        <v>1266.67</v>
      </c>
      <c r="N24" s="757">
        <v>1</v>
      </c>
      <c r="O24" s="757">
        <v>33.333421052631579</v>
      </c>
      <c r="P24" s="761">
        <v>69</v>
      </c>
      <c r="Q24" s="761">
        <v>2300</v>
      </c>
      <c r="R24" s="775">
        <v>1.8157846953034333</v>
      </c>
      <c r="S24" s="762">
        <v>33.333333333333336</v>
      </c>
    </row>
    <row r="25" spans="1:19" ht="14.4" customHeight="1" x14ac:dyDescent="0.3">
      <c r="A25" s="756" t="s">
        <v>4285</v>
      </c>
      <c r="B25" s="757" t="s">
        <v>4286</v>
      </c>
      <c r="C25" s="757" t="s">
        <v>582</v>
      </c>
      <c r="D25" s="757" t="s">
        <v>1874</v>
      </c>
      <c r="E25" s="757" t="s">
        <v>4287</v>
      </c>
      <c r="F25" s="757" t="s">
        <v>4309</v>
      </c>
      <c r="G25" s="757" t="s">
        <v>4310</v>
      </c>
      <c r="H25" s="761">
        <v>1</v>
      </c>
      <c r="I25" s="761">
        <v>36</v>
      </c>
      <c r="J25" s="757"/>
      <c r="K25" s="757">
        <v>36</v>
      </c>
      <c r="L25" s="761"/>
      <c r="M25" s="761"/>
      <c r="N25" s="757"/>
      <c r="O25" s="757"/>
      <c r="P25" s="761"/>
      <c r="Q25" s="761"/>
      <c r="R25" s="775"/>
      <c r="S25" s="762"/>
    </row>
    <row r="26" spans="1:19" ht="14.4" customHeight="1" x14ac:dyDescent="0.3">
      <c r="A26" s="756" t="s">
        <v>4285</v>
      </c>
      <c r="B26" s="757" t="s">
        <v>4286</v>
      </c>
      <c r="C26" s="757" t="s">
        <v>582</v>
      </c>
      <c r="D26" s="757" t="s">
        <v>1874</v>
      </c>
      <c r="E26" s="757" t="s">
        <v>4287</v>
      </c>
      <c r="F26" s="757" t="s">
        <v>4311</v>
      </c>
      <c r="G26" s="757" t="s">
        <v>4312</v>
      </c>
      <c r="H26" s="761">
        <v>1</v>
      </c>
      <c r="I26" s="761">
        <v>82</v>
      </c>
      <c r="J26" s="757"/>
      <c r="K26" s="757">
        <v>82</v>
      </c>
      <c r="L26" s="761"/>
      <c r="M26" s="761"/>
      <c r="N26" s="757"/>
      <c r="O26" s="757"/>
      <c r="P26" s="761">
        <v>1</v>
      </c>
      <c r="Q26" s="761">
        <v>86</v>
      </c>
      <c r="R26" s="775"/>
      <c r="S26" s="762">
        <v>86</v>
      </c>
    </row>
    <row r="27" spans="1:19" ht="14.4" customHeight="1" x14ac:dyDescent="0.3">
      <c r="A27" s="756" t="s">
        <v>4285</v>
      </c>
      <c r="B27" s="757" t="s">
        <v>4286</v>
      </c>
      <c r="C27" s="757" t="s">
        <v>582</v>
      </c>
      <c r="D27" s="757" t="s">
        <v>1874</v>
      </c>
      <c r="E27" s="757" t="s">
        <v>4287</v>
      </c>
      <c r="F27" s="757" t="s">
        <v>4313</v>
      </c>
      <c r="G27" s="757" t="s">
        <v>4314</v>
      </c>
      <c r="H27" s="761">
        <v>1</v>
      </c>
      <c r="I27" s="761">
        <v>31</v>
      </c>
      <c r="J27" s="757"/>
      <c r="K27" s="757">
        <v>31</v>
      </c>
      <c r="L27" s="761"/>
      <c r="M27" s="761"/>
      <c r="N27" s="757"/>
      <c r="O27" s="757"/>
      <c r="P27" s="761">
        <v>1</v>
      </c>
      <c r="Q27" s="761">
        <v>32</v>
      </c>
      <c r="R27" s="775"/>
      <c r="S27" s="762">
        <v>32</v>
      </c>
    </row>
    <row r="28" spans="1:19" ht="14.4" customHeight="1" x14ac:dyDescent="0.3">
      <c r="A28" s="756" t="s">
        <v>4285</v>
      </c>
      <c r="B28" s="757" t="s">
        <v>4286</v>
      </c>
      <c r="C28" s="757" t="s">
        <v>582</v>
      </c>
      <c r="D28" s="757" t="s">
        <v>1874</v>
      </c>
      <c r="E28" s="757" t="s">
        <v>4287</v>
      </c>
      <c r="F28" s="757" t="s">
        <v>4315</v>
      </c>
      <c r="G28" s="757" t="s">
        <v>4316</v>
      </c>
      <c r="H28" s="761">
        <v>3</v>
      </c>
      <c r="I28" s="761">
        <v>5736</v>
      </c>
      <c r="J28" s="757">
        <v>0.59471228615863136</v>
      </c>
      <c r="K28" s="757">
        <v>1912</v>
      </c>
      <c r="L28" s="761">
        <v>5</v>
      </c>
      <c r="M28" s="761">
        <v>9645</v>
      </c>
      <c r="N28" s="757">
        <v>1</v>
      </c>
      <c r="O28" s="757">
        <v>1929</v>
      </c>
      <c r="P28" s="761">
        <v>6</v>
      </c>
      <c r="Q28" s="761">
        <v>12090</v>
      </c>
      <c r="R28" s="775">
        <v>1.2534992223950234</v>
      </c>
      <c r="S28" s="762">
        <v>2015</v>
      </c>
    </row>
    <row r="29" spans="1:19" ht="14.4" customHeight="1" x14ac:dyDescent="0.3">
      <c r="A29" s="756" t="s">
        <v>4285</v>
      </c>
      <c r="B29" s="757" t="s">
        <v>4286</v>
      </c>
      <c r="C29" s="757" t="s">
        <v>582</v>
      </c>
      <c r="D29" s="757" t="s">
        <v>1874</v>
      </c>
      <c r="E29" s="757" t="s">
        <v>4287</v>
      </c>
      <c r="F29" s="757" t="s">
        <v>4317</v>
      </c>
      <c r="G29" s="757" t="s">
        <v>4318</v>
      </c>
      <c r="H29" s="761">
        <v>53</v>
      </c>
      <c r="I29" s="761">
        <v>17543</v>
      </c>
      <c r="J29" s="757">
        <v>1.0773151559813314</v>
      </c>
      <c r="K29" s="757">
        <v>331</v>
      </c>
      <c r="L29" s="761">
        <v>46</v>
      </c>
      <c r="M29" s="761">
        <v>16284</v>
      </c>
      <c r="N29" s="757">
        <v>1</v>
      </c>
      <c r="O29" s="757">
        <v>354</v>
      </c>
      <c r="P29" s="761">
        <v>68</v>
      </c>
      <c r="Q29" s="761">
        <v>24140</v>
      </c>
      <c r="R29" s="775">
        <v>1.4824367477278311</v>
      </c>
      <c r="S29" s="762">
        <v>355</v>
      </c>
    </row>
    <row r="30" spans="1:19" ht="14.4" customHeight="1" x14ac:dyDescent="0.3">
      <c r="A30" s="756" t="s">
        <v>4285</v>
      </c>
      <c r="B30" s="757" t="s">
        <v>4286</v>
      </c>
      <c r="C30" s="757" t="s">
        <v>582</v>
      </c>
      <c r="D30" s="757" t="s">
        <v>1874</v>
      </c>
      <c r="E30" s="757" t="s">
        <v>4287</v>
      </c>
      <c r="F30" s="757" t="s">
        <v>4319</v>
      </c>
      <c r="G30" s="757" t="s">
        <v>4320</v>
      </c>
      <c r="H30" s="761">
        <v>1</v>
      </c>
      <c r="I30" s="761">
        <v>165</v>
      </c>
      <c r="J30" s="757">
        <v>8.4745762711864403E-2</v>
      </c>
      <c r="K30" s="757">
        <v>165</v>
      </c>
      <c r="L30" s="761">
        <v>11</v>
      </c>
      <c r="M30" s="761">
        <v>1947</v>
      </c>
      <c r="N30" s="757">
        <v>1</v>
      </c>
      <c r="O30" s="757">
        <v>177</v>
      </c>
      <c r="P30" s="761">
        <v>1</v>
      </c>
      <c r="Q30" s="761">
        <v>177</v>
      </c>
      <c r="R30" s="775">
        <v>9.0909090909090912E-2</v>
      </c>
      <c r="S30" s="762">
        <v>177</v>
      </c>
    </row>
    <row r="31" spans="1:19" ht="14.4" customHeight="1" x14ac:dyDescent="0.3">
      <c r="A31" s="756" t="s">
        <v>4285</v>
      </c>
      <c r="B31" s="757" t="s">
        <v>4286</v>
      </c>
      <c r="C31" s="757" t="s">
        <v>582</v>
      </c>
      <c r="D31" s="757" t="s">
        <v>1880</v>
      </c>
      <c r="E31" s="757" t="s">
        <v>4287</v>
      </c>
      <c r="F31" s="757" t="s">
        <v>4288</v>
      </c>
      <c r="G31" s="757" t="s">
        <v>4289</v>
      </c>
      <c r="H31" s="761">
        <v>166</v>
      </c>
      <c r="I31" s="761">
        <v>5810</v>
      </c>
      <c r="J31" s="757">
        <v>1.0263204380851441</v>
      </c>
      <c r="K31" s="757">
        <v>35</v>
      </c>
      <c r="L31" s="761">
        <v>153</v>
      </c>
      <c r="M31" s="761">
        <v>5661</v>
      </c>
      <c r="N31" s="757">
        <v>1</v>
      </c>
      <c r="O31" s="757">
        <v>37</v>
      </c>
      <c r="P31" s="761">
        <v>154</v>
      </c>
      <c r="Q31" s="761">
        <v>5698</v>
      </c>
      <c r="R31" s="775">
        <v>1.0065359477124183</v>
      </c>
      <c r="S31" s="762">
        <v>37</v>
      </c>
    </row>
    <row r="32" spans="1:19" ht="14.4" customHeight="1" x14ac:dyDescent="0.3">
      <c r="A32" s="756" t="s">
        <v>4285</v>
      </c>
      <c r="B32" s="757" t="s">
        <v>4286</v>
      </c>
      <c r="C32" s="757" t="s">
        <v>582</v>
      </c>
      <c r="D32" s="757" t="s">
        <v>1880</v>
      </c>
      <c r="E32" s="757" t="s">
        <v>4287</v>
      </c>
      <c r="F32" s="757" t="s">
        <v>4290</v>
      </c>
      <c r="G32" s="757" t="s">
        <v>4291</v>
      </c>
      <c r="H32" s="761"/>
      <c r="I32" s="761"/>
      <c r="J32" s="757"/>
      <c r="K32" s="757"/>
      <c r="L32" s="761"/>
      <c r="M32" s="761"/>
      <c r="N32" s="757"/>
      <c r="O32" s="757"/>
      <c r="P32" s="761">
        <v>1</v>
      </c>
      <c r="Q32" s="761">
        <v>5</v>
      </c>
      <c r="R32" s="775"/>
      <c r="S32" s="762">
        <v>5</v>
      </c>
    </row>
    <row r="33" spans="1:19" ht="14.4" customHeight="1" x14ac:dyDescent="0.3">
      <c r="A33" s="756" t="s">
        <v>4285</v>
      </c>
      <c r="B33" s="757" t="s">
        <v>4286</v>
      </c>
      <c r="C33" s="757" t="s">
        <v>582</v>
      </c>
      <c r="D33" s="757" t="s">
        <v>1880</v>
      </c>
      <c r="E33" s="757" t="s">
        <v>4287</v>
      </c>
      <c r="F33" s="757" t="s">
        <v>3051</v>
      </c>
      <c r="G33" s="757" t="s">
        <v>4294</v>
      </c>
      <c r="H33" s="761"/>
      <c r="I33" s="761"/>
      <c r="J33" s="757"/>
      <c r="K33" s="757"/>
      <c r="L33" s="761">
        <v>1</v>
      </c>
      <c r="M33" s="761">
        <v>141</v>
      </c>
      <c r="N33" s="757">
        <v>1</v>
      </c>
      <c r="O33" s="757">
        <v>141</v>
      </c>
      <c r="P33" s="761">
        <v>1</v>
      </c>
      <c r="Q33" s="761">
        <v>141</v>
      </c>
      <c r="R33" s="775">
        <v>1</v>
      </c>
      <c r="S33" s="762">
        <v>141</v>
      </c>
    </row>
    <row r="34" spans="1:19" ht="14.4" customHeight="1" x14ac:dyDescent="0.3">
      <c r="A34" s="756" t="s">
        <v>4285</v>
      </c>
      <c r="B34" s="757" t="s">
        <v>4286</v>
      </c>
      <c r="C34" s="757" t="s">
        <v>582</v>
      </c>
      <c r="D34" s="757" t="s">
        <v>1880</v>
      </c>
      <c r="E34" s="757" t="s">
        <v>4287</v>
      </c>
      <c r="F34" s="757" t="s">
        <v>4295</v>
      </c>
      <c r="G34" s="757" t="s">
        <v>4296</v>
      </c>
      <c r="H34" s="761"/>
      <c r="I34" s="761"/>
      <c r="J34" s="757"/>
      <c r="K34" s="757"/>
      <c r="L34" s="761">
        <v>1</v>
      </c>
      <c r="M34" s="761">
        <v>957</v>
      </c>
      <c r="N34" s="757">
        <v>1</v>
      </c>
      <c r="O34" s="757">
        <v>957</v>
      </c>
      <c r="P34" s="761"/>
      <c r="Q34" s="761"/>
      <c r="R34" s="775"/>
      <c r="S34" s="762"/>
    </row>
    <row r="35" spans="1:19" ht="14.4" customHeight="1" x14ac:dyDescent="0.3">
      <c r="A35" s="756" t="s">
        <v>4285</v>
      </c>
      <c r="B35" s="757" t="s">
        <v>4286</v>
      </c>
      <c r="C35" s="757" t="s">
        <v>582</v>
      </c>
      <c r="D35" s="757" t="s">
        <v>1880</v>
      </c>
      <c r="E35" s="757" t="s">
        <v>4287</v>
      </c>
      <c r="F35" s="757" t="s">
        <v>4297</v>
      </c>
      <c r="G35" s="757" t="s">
        <v>4298</v>
      </c>
      <c r="H35" s="761"/>
      <c r="I35" s="761"/>
      <c r="J35" s="757"/>
      <c r="K35" s="757"/>
      <c r="L35" s="761"/>
      <c r="M35" s="761"/>
      <c r="N35" s="757"/>
      <c r="O35" s="757"/>
      <c r="P35" s="761">
        <v>1</v>
      </c>
      <c r="Q35" s="761">
        <v>432</v>
      </c>
      <c r="R35" s="775"/>
      <c r="S35" s="762">
        <v>432</v>
      </c>
    </row>
    <row r="36" spans="1:19" ht="14.4" customHeight="1" x14ac:dyDescent="0.3">
      <c r="A36" s="756" t="s">
        <v>4285</v>
      </c>
      <c r="B36" s="757" t="s">
        <v>4286</v>
      </c>
      <c r="C36" s="757" t="s">
        <v>582</v>
      </c>
      <c r="D36" s="757" t="s">
        <v>1880</v>
      </c>
      <c r="E36" s="757" t="s">
        <v>4287</v>
      </c>
      <c r="F36" s="757" t="s">
        <v>4299</v>
      </c>
      <c r="G36" s="757" t="s">
        <v>4300</v>
      </c>
      <c r="H36" s="761">
        <v>3</v>
      </c>
      <c r="I36" s="761">
        <v>2955</v>
      </c>
      <c r="J36" s="757">
        <v>2.9315476190476191</v>
      </c>
      <c r="K36" s="757">
        <v>985</v>
      </c>
      <c r="L36" s="761">
        <v>1</v>
      </c>
      <c r="M36" s="761">
        <v>1008</v>
      </c>
      <c r="N36" s="757">
        <v>1</v>
      </c>
      <c r="O36" s="757">
        <v>1008</v>
      </c>
      <c r="P36" s="761">
        <v>3</v>
      </c>
      <c r="Q36" s="761">
        <v>3027</v>
      </c>
      <c r="R36" s="775">
        <v>3.0029761904761907</v>
      </c>
      <c r="S36" s="762">
        <v>1009</v>
      </c>
    </row>
    <row r="37" spans="1:19" ht="14.4" customHeight="1" x14ac:dyDescent="0.3">
      <c r="A37" s="756" t="s">
        <v>4285</v>
      </c>
      <c r="B37" s="757" t="s">
        <v>4286</v>
      </c>
      <c r="C37" s="757" t="s">
        <v>582</v>
      </c>
      <c r="D37" s="757" t="s">
        <v>1880</v>
      </c>
      <c r="E37" s="757" t="s">
        <v>4287</v>
      </c>
      <c r="F37" s="757" t="s">
        <v>4305</v>
      </c>
      <c r="G37" s="757" t="s">
        <v>4306</v>
      </c>
      <c r="H37" s="761">
        <v>1</v>
      </c>
      <c r="I37" s="761">
        <v>837</v>
      </c>
      <c r="J37" s="757">
        <v>0.47993119266055045</v>
      </c>
      <c r="K37" s="757">
        <v>837</v>
      </c>
      <c r="L37" s="761">
        <v>2</v>
      </c>
      <c r="M37" s="761">
        <v>1744</v>
      </c>
      <c r="N37" s="757">
        <v>1</v>
      </c>
      <c r="O37" s="757">
        <v>872</v>
      </c>
      <c r="P37" s="761">
        <v>2</v>
      </c>
      <c r="Q37" s="761">
        <v>1746</v>
      </c>
      <c r="R37" s="775">
        <v>1.0011467889908257</v>
      </c>
      <c r="S37" s="762">
        <v>873</v>
      </c>
    </row>
    <row r="38" spans="1:19" ht="14.4" customHeight="1" x14ac:dyDescent="0.3">
      <c r="A38" s="756" t="s">
        <v>4285</v>
      </c>
      <c r="B38" s="757" t="s">
        <v>4286</v>
      </c>
      <c r="C38" s="757" t="s">
        <v>582</v>
      </c>
      <c r="D38" s="757" t="s">
        <v>1880</v>
      </c>
      <c r="E38" s="757" t="s">
        <v>4287</v>
      </c>
      <c r="F38" s="757" t="s">
        <v>4307</v>
      </c>
      <c r="G38" s="757" t="s">
        <v>4308</v>
      </c>
      <c r="H38" s="761"/>
      <c r="I38" s="761"/>
      <c r="J38" s="757"/>
      <c r="K38" s="757"/>
      <c r="L38" s="761">
        <v>73</v>
      </c>
      <c r="M38" s="761">
        <v>2433.34</v>
      </c>
      <c r="N38" s="757">
        <v>1</v>
      </c>
      <c r="O38" s="757">
        <v>33.333424657534252</v>
      </c>
      <c r="P38" s="761">
        <v>132</v>
      </c>
      <c r="Q38" s="761">
        <v>4400</v>
      </c>
      <c r="R38" s="775">
        <v>1.8082142240706189</v>
      </c>
      <c r="S38" s="762">
        <v>33.333333333333336</v>
      </c>
    </row>
    <row r="39" spans="1:19" ht="14.4" customHeight="1" x14ac:dyDescent="0.3">
      <c r="A39" s="756" t="s">
        <v>4285</v>
      </c>
      <c r="B39" s="757" t="s">
        <v>4286</v>
      </c>
      <c r="C39" s="757" t="s">
        <v>582</v>
      </c>
      <c r="D39" s="757" t="s">
        <v>1880</v>
      </c>
      <c r="E39" s="757" t="s">
        <v>4287</v>
      </c>
      <c r="F39" s="757" t="s">
        <v>4309</v>
      </c>
      <c r="G39" s="757" t="s">
        <v>4310</v>
      </c>
      <c r="H39" s="761">
        <v>1</v>
      </c>
      <c r="I39" s="761">
        <v>36</v>
      </c>
      <c r="J39" s="757"/>
      <c r="K39" s="757">
        <v>36</v>
      </c>
      <c r="L39" s="761"/>
      <c r="M39" s="761"/>
      <c r="N39" s="757"/>
      <c r="O39" s="757"/>
      <c r="P39" s="761"/>
      <c r="Q39" s="761"/>
      <c r="R39" s="775"/>
      <c r="S39" s="762"/>
    </row>
    <row r="40" spans="1:19" ht="14.4" customHeight="1" x14ac:dyDescent="0.3">
      <c r="A40" s="756" t="s">
        <v>4285</v>
      </c>
      <c r="B40" s="757" t="s">
        <v>4286</v>
      </c>
      <c r="C40" s="757" t="s">
        <v>582</v>
      </c>
      <c r="D40" s="757" t="s">
        <v>1880</v>
      </c>
      <c r="E40" s="757" t="s">
        <v>4287</v>
      </c>
      <c r="F40" s="757" t="s">
        <v>4311</v>
      </c>
      <c r="G40" s="757" t="s">
        <v>4312</v>
      </c>
      <c r="H40" s="761"/>
      <c r="I40" s="761"/>
      <c r="J40" s="757"/>
      <c r="K40" s="757"/>
      <c r="L40" s="761"/>
      <c r="M40" s="761"/>
      <c r="N40" s="757"/>
      <c r="O40" s="757"/>
      <c r="P40" s="761">
        <v>1</v>
      </c>
      <c r="Q40" s="761">
        <v>86</v>
      </c>
      <c r="R40" s="775"/>
      <c r="S40" s="762">
        <v>86</v>
      </c>
    </row>
    <row r="41" spans="1:19" ht="14.4" customHeight="1" x14ac:dyDescent="0.3">
      <c r="A41" s="756" t="s">
        <v>4285</v>
      </c>
      <c r="B41" s="757" t="s">
        <v>4286</v>
      </c>
      <c r="C41" s="757" t="s">
        <v>582</v>
      </c>
      <c r="D41" s="757" t="s">
        <v>1880</v>
      </c>
      <c r="E41" s="757" t="s">
        <v>4287</v>
      </c>
      <c r="F41" s="757" t="s">
        <v>4313</v>
      </c>
      <c r="G41" s="757" t="s">
        <v>4314</v>
      </c>
      <c r="H41" s="761"/>
      <c r="I41" s="761"/>
      <c r="J41" s="757"/>
      <c r="K41" s="757"/>
      <c r="L41" s="761"/>
      <c r="M41" s="761"/>
      <c r="N41" s="757"/>
      <c r="O41" s="757"/>
      <c r="P41" s="761">
        <v>1</v>
      </c>
      <c r="Q41" s="761">
        <v>32</v>
      </c>
      <c r="R41" s="775"/>
      <c r="S41" s="762">
        <v>32</v>
      </c>
    </row>
    <row r="42" spans="1:19" ht="14.4" customHeight="1" x14ac:dyDescent="0.3">
      <c r="A42" s="756" t="s">
        <v>4285</v>
      </c>
      <c r="B42" s="757" t="s">
        <v>4286</v>
      </c>
      <c r="C42" s="757" t="s">
        <v>582</v>
      </c>
      <c r="D42" s="757" t="s">
        <v>1880</v>
      </c>
      <c r="E42" s="757" t="s">
        <v>4287</v>
      </c>
      <c r="F42" s="757" t="s">
        <v>4317</v>
      </c>
      <c r="G42" s="757" t="s">
        <v>4318</v>
      </c>
      <c r="H42" s="761">
        <v>109</v>
      </c>
      <c r="I42" s="761">
        <v>36079</v>
      </c>
      <c r="J42" s="757">
        <v>0.87860413013832062</v>
      </c>
      <c r="K42" s="757">
        <v>331</v>
      </c>
      <c r="L42" s="761">
        <v>116</v>
      </c>
      <c r="M42" s="761">
        <v>41064</v>
      </c>
      <c r="N42" s="757">
        <v>1</v>
      </c>
      <c r="O42" s="757">
        <v>354</v>
      </c>
      <c r="P42" s="761">
        <v>132</v>
      </c>
      <c r="Q42" s="761">
        <v>46860</v>
      </c>
      <c r="R42" s="775">
        <v>1.14114552893045</v>
      </c>
      <c r="S42" s="762">
        <v>355</v>
      </c>
    </row>
    <row r="43" spans="1:19" ht="14.4" customHeight="1" x14ac:dyDescent="0.3">
      <c r="A43" s="756" t="s">
        <v>4285</v>
      </c>
      <c r="B43" s="757" t="s">
        <v>4286</v>
      </c>
      <c r="C43" s="757" t="s">
        <v>582</v>
      </c>
      <c r="D43" s="757" t="s">
        <v>1880</v>
      </c>
      <c r="E43" s="757" t="s">
        <v>4287</v>
      </c>
      <c r="F43" s="757" t="s">
        <v>4321</v>
      </c>
      <c r="G43" s="757" t="s">
        <v>4322</v>
      </c>
      <c r="H43" s="761">
        <v>1</v>
      </c>
      <c r="I43" s="761">
        <v>57</v>
      </c>
      <c r="J43" s="757"/>
      <c r="K43" s="757">
        <v>57</v>
      </c>
      <c r="L43" s="761"/>
      <c r="M43" s="761"/>
      <c r="N43" s="757"/>
      <c r="O43" s="757"/>
      <c r="P43" s="761">
        <v>1</v>
      </c>
      <c r="Q43" s="761">
        <v>59</v>
      </c>
      <c r="R43" s="775"/>
      <c r="S43" s="762">
        <v>59</v>
      </c>
    </row>
    <row r="44" spans="1:19" ht="14.4" customHeight="1" x14ac:dyDescent="0.3">
      <c r="A44" s="756" t="s">
        <v>4285</v>
      </c>
      <c r="B44" s="757" t="s">
        <v>4286</v>
      </c>
      <c r="C44" s="757" t="s">
        <v>582</v>
      </c>
      <c r="D44" s="757" t="s">
        <v>1881</v>
      </c>
      <c r="E44" s="757" t="s">
        <v>4287</v>
      </c>
      <c r="F44" s="757" t="s">
        <v>4288</v>
      </c>
      <c r="G44" s="757" t="s">
        <v>4289</v>
      </c>
      <c r="H44" s="761">
        <v>18</v>
      </c>
      <c r="I44" s="761">
        <v>630</v>
      </c>
      <c r="J44" s="757">
        <v>5.6756756756756754</v>
      </c>
      <c r="K44" s="757">
        <v>35</v>
      </c>
      <c r="L44" s="761">
        <v>3</v>
      </c>
      <c r="M44" s="761">
        <v>111</v>
      </c>
      <c r="N44" s="757">
        <v>1</v>
      </c>
      <c r="O44" s="757">
        <v>37</v>
      </c>
      <c r="P44" s="761">
        <v>5</v>
      </c>
      <c r="Q44" s="761">
        <v>185</v>
      </c>
      <c r="R44" s="775">
        <v>1.6666666666666667</v>
      </c>
      <c r="S44" s="762">
        <v>37</v>
      </c>
    </row>
    <row r="45" spans="1:19" ht="14.4" customHeight="1" x14ac:dyDescent="0.3">
      <c r="A45" s="756" t="s">
        <v>4285</v>
      </c>
      <c r="B45" s="757" t="s">
        <v>4286</v>
      </c>
      <c r="C45" s="757" t="s">
        <v>582</v>
      </c>
      <c r="D45" s="757" t="s">
        <v>1881</v>
      </c>
      <c r="E45" s="757" t="s">
        <v>4287</v>
      </c>
      <c r="F45" s="757" t="s">
        <v>3051</v>
      </c>
      <c r="G45" s="757" t="s">
        <v>4294</v>
      </c>
      <c r="H45" s="761">
        <v>47</v>
      </c>
      <c r="I45" s="761">
        <v>4700</v>
      </c>
      <c r="J45" s="757">
        <v>0.75757575757575757</v>
      </c>
      <c r="K45" s="757">
        <v>100</v>
      </c>
      <c r="L45" s="761">
        <v>44</v>
      </c>
      <c r="M45" s="761">
        <v>6204</v>
      </c>
      <c r="N45" s="757">
        <v>1</v>
      </c>
      <c r="O45" s="757">
        <v>141</v>
      </c>
      <c r="P45" s="761">
        <v>49</v>
      </c>
      <c r="Q45" s="761">
        <v>6909</v>
      </c>
      <c r="R45" s="775">
        <v>1.1136363636363635</v>
      </c>
      <c r="S45" s="762">
        <v>141</v>
      </c>
    </row>
    <row r="46" spans="1:19" ht="14.4" customHeight="1" x14ac:dyDescent="0.3">
      <c r="A46" s="756" t="s">
        <v>4285</v>
      </c>
      <c r="B46" s="757" t="s">
        <v>4286</v>
      </c>
      <c r="C46" s="757" t="s">
        <v>582</v>
      </c>
      <c r="D46" s="757" t="s">
        <v>1881</v>
      </c>
      <c r="E46" s="757" t="s">
        <v>4287</v>
      </c>
      <c r="F46" s="757" t="s">
        <v>4297</v>
      </c>
      <c r="G46" s="757" t="s">
        <v>4298</v>
      </c>
      <c r="H46" s="761">
        <v>1</v>
      </c>
      <c r="I46" s="761">
        <v>415</v>
      </c>
      <c r="J46" s="757">
        <v>0.24071925754060325</v>
      </c>
      <c r="K46" s="757">
        <v>415</v>
      </c>
      <c r="L46" s="761">
        <v>4</v>
      </c>
      <c r="M46" s="761">
        <v>1724</v>
      </c>
      <c r="N46" s="757">
        <v>1</v>
      </c>
      <c r="O46" s="757">
        <v>431</v>
      </c>
      <c r="P46" s="761">
        <v>2</v>
      </c>
      <c r="Q46" s="761">
        <v>864</v>
      </c>
      <c r="R46" s="775">
        <v>0.50116009280742457</v>
      </c>
      <c r="S46" s="762">
        <v>432</v>
      </c>
    </row>
    <row r="47" spans="1:19" ht="14.4" customHeight="1" x14ac:dyDescent="0.3">
      <c r="A47" s="756" t="s">
        <v>4285</v>
      </c>
      <c r="B47" s="757" t="s">
        <v>4286</v>
      </c>
      <c r="C47" s="757" t="s">
        <v>582</v>
      </c>
      <c r="D47" s="757" t="s">
        <v>1881</v>
      </c>
      <c r="E47" s="757" t="s">
        <v>4287</v>
      </c>
      <c r="F47" s="757" t="s">
        <v>4299</v>
      </c>
      <c r="G47" s="757" t="s">
        <v>4300</v>
      </c>
      <c r="H47" s="761">
        <v>70</v>
      </c>
      <c r="I47" s="761">
        <v>68950</v>
      </c>
      <c r="J47" s="757">
        <v>1.0687934027777777</v>
      </c>
      <c r="K47" s="757">
        <v>985</v>
      </c>
      <c r="L47" s="761">
        <v>64</v>
      </c>
      <c r="M47" s="761">
        <v>64512</v>
      </c>
      <c r="N47" s="757">
        <v>1</v>
      </c>
      <c r="O47" s="757">
        <v>1008</v>
      </c>
      <c r="P47" s="761">
        <v>62</v>
      </c>
      <c r="Q47" s="761">
        <v>62558</v>
      </c>
      <c r="R47" s="775">
        <v>0.96971106150793651</v>
      </c>
      <c r="S47" s="762">
        <v>1009</v>
      </c>
    </row>
    <row r="48" spans="1:19" ht="14.4" customHeight="1" x14ac:dyDescent="0.3">
      <c r="A48" s="756" t="s">
        <v>4285</v>
      </c>
      <c r="B48" s="757" t="s">
        <v>4286</v>
      </c>
      <c r="C48" s="757" t="s">
        <v>582</v>
      </c>
      <c r="D48" s="757" t="s">
        <v>1881</v>
      </c>
      <c r="E48" s="757" t="s">
        <v>4287</v>
      </c>
      <c r="F48" s="757" t="s">
        <v>4301</v>
      </c>
      <c r="G48" s="757" t="s">
        <v>4302</v>
      </c>
      <c r="H48" s="761">
        <v>5</v>
      </c>
      <c r="I48" s="761">
        <v>10430</v>
      </c>
      <c r="J48" s="757">
        <v>2.4575871819038642</v>
      </c>
      <c r="K48" s="757">
        <v>2086</v>
      </c>
      <c r="L48" s="761">
        <v>2</v>
      </c>
      <c r="M48" s="761">
        <v>4244</v>
      </c>
      <c r="N48" s="757">
        <v>1</v>
      </c>
      <c r="O48" s="757">
        <v>2122</v>
      </c>
      <c r="P48" s="761">
        <v>1</v>
      </c>
      <c r="Q48" s="761">
        <v>2122</v>
      </c>
      <c r="R48" s="775">
        <v>0.5</v>
      </c>
      <c r="S48" s="762">
        <v>2122</v>
      </c>
    </row>
    <row r="49" spans="1:19" ht="14.4" customHeight="1" x14ac:dyDescent="0.3">
      <c r="A49" s="756" t="s">
        <v>4285</v>
      </c>
      <c r="B49" s="757" t="s">
        <v>4286</v>
      </c>
      <c r="C49" s="757" t="s">
        <v>582</v>
      </c>
      <c r="D49" s="757" t="s">
        <v>1881</v>
      </c>
      <c r="E49" s="757" t="s">
        <v>4287</v>
      </c>
      <c r="F49" s="757" t="s">
        <v>4307</v>
      </c>
      <c r="G49" s="757" t="s">
        <v>4308</v>
      </c>
      <c r="H49" s="761">
        <v>28</v>
      </c>
      <c r="I49" s="761">
        <v>466.65999999999997</v>
      </c>
      <c r="J49" s="757">
        <v>0.3255797728350962</v>
      </c>
      <c r="K49" s="757">
        <v>16.666428571428572</v>
      </c>
      <c r="L49" s="761">
        <v>43</v>
      </c>
      <c r="M49" s="761">
        <v>1433.3199999999997</v>
      </c>
      <c r="N49" s="757">
        <v>1</v>
      </c>
      <c r="O49" s="757">
        <v>33.333023255813949</v>
      </c>
      <c r="P49" s="761">
        <v>49</v>
      </c>
      <c r="Q49" s="761">
        <v>1633.33</v>
      </c>
      <c r="R49" s="775">
        <v>1.1395431585410098</v>
      </c>
      <c r="S49" s="762">
        <v>33.333265306122449</v>
      </c>
    </row>
    <row r="50" spans="1:19" ht="14.4" customHeight="1" x14ac:dyDescent="0.3">
      <c r="A50" s="756" t="s">
        <v>4285</v>
      </c>
      <c r="B50" s="757" t="s">
        <v>4286</v>
      </c>
      <c r="C50" s="757" t="s">
        <v>582</v>
      </c>
      <c r="D50" s="757" t="s">
        <v>1881</v>
      </c>
      <c r="E50" s="757" t="s">
        <v>4287</v>
      </c>
      <c r="F50" s="757" t="s">
        <v>4309</v>
      </c>
      <c r="G50" s="757" t="s">
        <v>4310</v>
      </c>
      <c r="H50" s="761"/>
      <c r="I50" s="761"/>
      <c r="J50" s="757"/>
      <c r="K50" s="757"/>
      <c r="L50" s="761">
        <v>1</v>
      </c>
      <c r="M50" s="761">
        <v>37</v>
      </c>
      <c r="N50" s="757">
        <v>1</v>
      </c>
      <c r="O50" s="757">
        <v>37</v>
      </c>
      <c r="P50" s="761"/>
      <c r="Q50" s="761"/>
      <c r="R50" s="775"/>
      <c r="S50" s="762"/>
    </row>
    <row r="51" spans="1:19" ht="14.4" customHeight="1" x14ac:dyDescent="0.3">
      <c r="A51" s="756" t="s">
        <v>4285</v>
      </c>
      <c r="B51" s="757" t="s">
        <v>4286</v>
      </c>
      <c r="C51" s="757" t="s">
        <v>582</v>
      </c>
      <c r="D51" s="757" t="s">
        <v>1881</v>
      </c>
      <c r="E51" s="757" t="s">
        <v>4287</v>
      </c>
      <c r="F51" s="757" t="s">
        <v>4315</v>
      </c>
      <c r="G51" s="757" t="s">
        <v>4316</v>
      </c>
      <c r="H51" s="761">
        <v>11</v>
      </c>
      <c r="I51" s="761">
        <v>21032</v>
      </c>
      <c r="J51" s="757">
        <v>1.3628823224468636</v>
      </c>
      <c r="K51" s="757">
        <v>1912</v>
      </c>
      <c r="L51" s="761">
        <v>8</v>
      </c>
      <c r="M51" s="761">
        <v>15432</v>
      </c>
      <c r="N51" s="757">
        <v>1</v>
      </c>
      <c r="O51" s="757">
        <v>1929</v>
      </c>
      <c r="P51" s="761">
        <v>7</v>
      </c>
      <c r="Q51" s="761">
        <v>14105</v>
      </c>
      <c r="R51" s="775">
        <v>0.91400984966303789</v>
      </c>
      <c r="S51" s="762">
        <v>2015</v>
      </c>
    </row>
    <row r="52" spans="1:19" ht="14.4" customHeight="1" x14ac:dyDescent="0.3">
      <c r="A52" s="756" t="s">
        <v>4285</v>
      </c>
      <c r="B52" s="757" t="s">
        <v>4286</v>
      </c>
      <c r="C52" s="757" t="s">
        <v>582</v>
      </c>
      <c r="D52" s="757" t="s">
        <v>1881</v>
      </c>
      <c r="E52" s="757" t="s">
        <v>4287</v>
      </c>
      <c r="F52" s="757" t="s">
        <v>4317</v>
      </c>
      <c r="G52" s="757" t="s">
        <v>4318</v>
      </c>
      <c r="H52" s="761">
        <v>43</v>
      </c>
      <c r="I52" s="761">
        <v>14233</v>
      </c>
      <c r="J52" s="757">
        <v>0.89347143753923419</v>
      </c>
      <c r="K52" s="757">
        <v>331</v>
      </c>
      <c r="L52" s="761">
        <v>45</v>
      </c>
      <c r="M52" s="761">
        <v>15930</v>
      </c>
      <c r="N52" s="757">
        <v>1</v>
      </c>
      <c r="O52" s="757">
        <v>354</v>
      </c>
      <c r="P52" s="761">
        <v>49</v>
      </c>
      <c r="Q52" s="761">
        <v>17395</v>
      </c>
      <c r="R52" s="775">
        <v>1.0919648462021343</v>
      </c>
      <c r="S52" s="762">
        <v>355</v>
      </c>
    </row>
    <row r="53" spans="1:19" ht="14.4" customHeight="1" x14ac:dyDescent="0.3">
      <c r="A53" s="756" t="s">
        <v>4285</v>
      </c>
      <c r="B53" s="757" t="s">
        <v>4286</v>
      </c>
      <c r="C53" s="757" t="s">
        <v>582</v>
      </c>
      <c r="D53" s="757" t="s">
        <v>1881</v>
      </c>
      <c r="E53" s="757" t="s">
        <v>4287</v>
      </c>
      <c r="F53" s="757" t="s">
        <v>4319</v>
      </c>
      <c r="G53" s="757" t="s">
        <v>4320</v>
      </c>
      <c r="H53" s="761">
        <v>1</v>
      </c>
      <c r="I53" s="761">
        <v>165</v>
      </c>
      <c r="J53" s="757"/>
      <c r="K53" s="757">
        <v>165</v>
      </c>
      <c r="L53" s="761"/>
      <c r="M53" s="761"/>
      <c r="N53" s="757"/>
      <c r="O53" s="757"/>
      <c r="P53" s="761"/>
      <c r="Q53" s="761"/>
      <c r="R53" s="775"/>
      <c r="S53" s="762"/>
    </row>
    <row r="54" spans="1:19" ht="14.4" customHeight="1" x14ac:dyDescent="0.3">
      <c r="A54" s="756" t="s">
        <v>4285</v>
      </c>
      <c r="B54" s="757" t="s">
        <v>4286</v>
      </c>
      <c r="C54" s="757" t="s">
        <v>582</v>
      </c>
      <c r="D54" s="757" t="s">
        <v>1881</v>
      </c>
      <c r="E54" s="757" t="s">
        <v>4287</v>
      </c>
      <c r="F54" s="757" t="s">
        <v>4325</v>
      </c>
      <c r="G54" s="757" t="s">
        <v>4326</v>
      </c>
      <c r="H54" s="761">
        <v>4</v>
      </c>
      <c r="I54" s="761">
        <v>2128</v>
      </c>
      <c r="J54" s="757"/>
      <c r="K54" s="757">
        <v>532</v>
      </c>
      <c r="L54" s="761"/>
      <c r="M54" s="761"/>
      <c r="N54" s="757"/>
      <c r="O54" s="757"/>
      <c r="P54" s="761"/>
      <c r="Q54" s="761"/>
      <c r="R54" s="775"/>
      <c r="S54" s="762"/>
    </row>
    <row r="55" spans="1:19" ht="14.4" customHeight="1" x14ac:dyDescent="0.3">
      <c r="A55" s="756" t="s">
        <v>4285</v>
      </c>
      <c r="B55" s="757" t="s">
        <v>4286</v>
      </c>
      <c r="C55" s="757" t="s">
        <v>582</v>
      </c>
      <c r="D55" s="757" t="s">
        <v>1884</v>
      </c>
      <c r="E55" s="757" t="s">
        <v>4287</v>
      </c>
      <c r="F55" s="757" t="s">
        <v>4288</v>
      </c>
      <c r="G55" s="757" t="s">
        <v>4289</v>
      </c>
      <c r="H55" s="761">
        <v>1</v>
      </c>
      <c r="I55" s="761">
        <v>35</v>
      </c>
      <c r="J55" s="757">
        <v>0.47297297297297297</v>
      </c>
      <c r="K55" s="757">
        <v>35</v>
      </c>
      <c r="L55" s="761">
        <v>2</v>
      </c>
      <c r="M55" s="761">
        <v>74</v>
      </c>
      <c r="N55" s="757">
        <v>1</v>
      </c>
      <c r="O55" s="757">
        <v>37</v>
      </c>
      <c r="P55" s="761"/>
      <c r="Q55" s="761"/>
      <c r="R55" s="775"/>
      <c r="S55" s="762"/>
    </row>
    <row r="56" spans="1:19" ht="14.4" customHeight="1" x14ac:dyDescent="0.3">
      <c r="A56" s="756" t="s">
        <v>4285</v>
      </c>
      <c r="B56" s="757" t="s">
        <v>4286</v>
      </c>
      <c r="C56" s="757" t="s">
        <v>582</v>
      </c>
      <c r="D56" s="757" t="s">
        <v>1884</v>
      </c>
      <c r="E56" s="757" t="s">
        <v>4287</v>
      </c>
      <c r="F56" s="757" t="s">
        <v>4311</v>
      </c>
      <c r="G56" s="757" t="s">
        <v>4312</v>
      </c>
      <c r="H56" s="761"/>
      <c r="I56" s="761"/>
      <c r="J56" s="757"/>
      <c r="K56" s="757"/>
      <c r="L56" s="761">
        <v>1</v>
      </c>
      <c r="M56" s="761">
        <v>86</v>
      </c>
      <c r="N56" s="757">
        <v>1</v>
      </c>
      <c r="O56" s="757">
        <v>86</v>
      </c>
      <c r="P56" s="761"/>
      <c r="Q56" s="761"/>
      <c r="R56" s="775"/>
      <c r="S56" s="762"/>
    </row>
    <row r="57" spans="1:19" ht="14.4" customHeight="1" x14ac:dyDescent="0.3">
      <c r="A57" s="756" t="s">
        <v>4285</v>
      </c>
      <c r="B57" s="757" t="s">
        <v>4286</v>
      </c>
      <c r="C57" s="757" t="s">
        <v>582</v>
      </c>
      <c r="D57" s="757" t="s">
        <v>1885</v>
      </c>
      <c r="E57" s="757" t="s">
        <v>4287</v>
      </c>
      <c r="F57" s="757" t="s">
        <v>4288</v>
      </c>
      <c r="G57" s="757" t="s">
        <v>4289</v>
      </c>
      <c r="H57" s="761">
        <v>11</v>
      </c>
      <c r="I57" s="761">
        <v>385</v>
      </c>
      <c r="J57" s="757">
        <v>0.54765291607396871</v>
      </c>
      <c r="K57" s="757">
        <v>35</v>
      </c>
      <c r="L57" s="761">
        <v>19</v>
      </c>
      <c r="M57" s="761">
        <v>703</v>
      </c>
      <c r="N57" s="757">
        <v>1</v>
      </c>
      <c r="O57" s="757">
        <v>37</v>
      </c>
      <c r="P57" s="761">
        <v>8</v>
      </c>
      <c r="Q57" s="761">
        <v>296</v>
      </c>
      <c r="R57" s="775">
        <v>0.42105263157894735</v>
      </c>
      <c r="S57" s="762">
        <v>37</v>
      </c>
    </row>
    <row r="58" spans="1:19" ht="14.4" customHeight="1" x14ac:dyDescent="0.3">
      <c r="A58" s="756" t="s">
        <v>4285</v>
      </c>
      <c r="B58" s="757" t="s">
        <v>4286</v>
      </c>
      <c r="C58" s="757" t="s">
        <v>582</v>
      </c>
      <c r="D58" s="757" t="s">
        <v>1885</v>
      </c>
      <c r="E58" s="757" t="s">
        <v>4287</v>
      </c>
      <c r="F58" s="757" t="s">
        <v>4292</v>
      </c>
      <c r="G58" s="757" t="s">
        <v>4293</v>
      </c>
      <c r="H58" s="761"/>
      <c r="I58" s="761"/>
      <c r="J58" s="757"/>
      <c r="K58" s="757"/>
      <c r="L58" s="761">
        <v>5</v>
      </c>
      <c r="M58" s="761">
        <v>3505</v>
      </c>
      <c r="N58" s="757">
        <v>1</v>
      </c>
      <c r="O58" s="757">
        <v>701</v>
      </c>
      <c r="P58" s="761">
        <v>1</v>
      </c>
      <c r="Q58" s="761">
        <v>701</v>
      </c>
      <c r="R58" s="775">
        <v>0.2</v>
      </c>
      <c r="S58" s="762">
        <v>701</v>
      </c>
    </row>
    <row r="59" spans="1:19" ht="14.4" customHeight="1" x14ac:dyDescent="0.3">
      <c r="A59" s="756" t="s">
        <v>4285</v>
      </c>
      <c r="B59" s="757" t="s">
        <v>4286</v>
      </c>
      <c r="C59" s="757" t="s">
        <v>582</v>
      </c>
      <c r="D59" s="757" t="s">
        <v>1885</v>
      </c>
      <c r="E59" s="757" t="s">
        <v>4287</v>
      </c>
      <c r="F59" s="757" t="s">
        <v>3051</v>
      </c>
      <c r="G59" s="757" t="s">
        <v>4294</v>
      </c>
      <c r="H59" s="761">
        <v>40</v>
      </c>
      <c r="I59" s="761">
        <v>4000</v>
      </c>
      <c r="J59" s="757">
        <v>0.78802206461780933</v>
      </c>
      <c r="K59" s="757">
        <v>100</v>
      </c>
      <c r="L59" s="761">
        <v>36</v>
      </c>
      <c r="M59" s="761">
        <v>5076</v>
      </c>
      <c r="N59" s="757">
        <v>1</v>
      </c>
      <c r="O59" s="757">
        <v>141</v>
      </c>
      <c r="P59" s="761">
        <v>31</v>
      </c>
      <c r="Q59" s="761">
        <v>4371</v>
      </c>
      <c r="R59" s="775">
        <v>0.86111111111111116</v>
      </c>
      <c r="S59" s="762">
        <v>141</v>
      </c>
    </row>
    <row r="60" spans="1:19" ht="14.4" customHeight="1" x14ac:dyDescent="0.3">
      <c r="A60" s="756" t="s">
        <v>4285</v>
      </c>
      <c r="B60" s="757" t="s">
        <v>4286</v>
      </c>
      <c r="C60" s="757" t="s">
        <v>582</v>
      </c>
      <c r="D60" s="757" t="s">
        <v>1885</v>
      </c>
      <c r="E60" s="757" t="s">
        <v>4287</v>
      </c>
      <c r="F60" s="757" t="s">
        <v>4295</v>
      </c>
      <c r="G60" s="757" t="s">
        <v>4296</v>
      </c>
      <c r="H60" s="761">
        <v>9</v>
      </c>
      <c r="I60" s="761">
        <v>8532</v>
      </c>
      <c r="J60" s="757">
        <v>1.4858934169278997</v>
      </c>
      <c r="K60" s="757">
        <v>948</v>
      </c>
      <c r="L60" s="761">
        <v>6</v>
      </c>
      <c r="M60" s="761">
        <v>5742</v>
      </c>
      <c r="N60" s="757">
        <v>1</v>
      </c>
      <c r="O60" s="757">
        <v>957</v>
      </c>
      <c r="P60" s="761">
        <v>16</v>
      </c>
      <c r="Q60" s="761">
        <v>15312</v>
      </c>
      <c r="R60" s="775">
        <v>2.6666666666666665</v>
      </c>
      <c r="S60" s="762">
        <v>957</v>
      </c>
    </row>
    <row r="61" spans="1:19" ht="14.4" customHeight="1" x14ac:dyDescent="0.3">
      <c r="A61" s="756" t="s">
        <v>4285</v>
      </c>
      <c r="B61" s="757" t="s">
        <v>4286</v>
      </c>
      <c r="C61" s="757" t="s">
        <v>582</v>
      </c>
      <c r="D61" s="757" t="s">
        <v>1885</v>
      </c>
      <c r="E61" s="757" t="s">
        <v>4287</v>
      </c>
      <c r="F61" s="757" t="s">
        <v>4297</v>
      </c>
      <c r="G61" s="757" t="s">
        <v>4298</v>
      </c>
      <c r="H61" s="761">
        <v>3</v>
      </c>
      <c r="I61" s="761">
        <v>1245</v>
      </c>
      <c r="J61" s="757"/>
      <c r="K61" s="757">
        <v>415</v>
      </c>
      <c r="L61" s="761"/>
      <c r="M61" s="761"/>
      <c r="N61" s="757"/>
      <c r="O61" s="757"/>
      <c r="P61" s="761">
        <v>1</v>
      </c>
      <c r="Q61" s="761">
        <v>432</v>
      </c>
      <c r="R61" s="775"/>
      <c r="S61" s="762">
        <v>432</v>
      </c>
    </row>
    <row r="62" spans="1:19" ht="14.4" customHeight="1" x14ac:dyDescent="0.3">
      <c r="A62" s="756" t="s">
        <v>4285</v>
      </c>
      <c r="B62" s="757" t="s">
        <v>4286</v>
      </c>
      <c r="C62" s="757" t="s">
        <v>582</v>
      </c>
      <c r="D62" s="757" t="s">
        <v>1885</v>
      </c>
      <c r="E62" s="757" t="s">
        <v>4287</v>
      </c>
      <c r="F62" s="757" t="s">
        <v>4299</v>
      </c>
      <c r="G62" s="757" t="s">
        <v>4300</v>
      </c>
      <c r="H62" s="761">
        <v>9</v>
      </c>
      <c r="I62" s="761">
        <v>8865</v>
      </c>
      <c r="J62" s="757">
        <v>0.97718253968253965</v>
      </c>
      <c r="K62" s="757">
        <v>985</v>
      </c>
      <c r="L62" s="761">
        <v>9</v>
      </c>
      <c r="M62" s="761">
        <v>9072</v>
      </c>
      <c r="N62" s="757">
        <v>1</v>
      </c>
      <c r="O62" s="757">
        <v>1008</v>
      </c>
      <c r="P62" s="761">
        <v>2</v>
      </c>
      <c r="Q62" s="761">
        <v>2018</v>
      </c>
      <c r="R62" s="775">
        <v>0.22244268077601412</v>
      </c>
      <c r="S62" s="762">
        <v>1009</v>
      </c>
    </row>
    <row r="63" spans="1:19" ht="14.4" customHeight="1" x14ac:dyDescent="0.3">
      <c r="A63" s="756" t="s">
        <v>4285</v>
      </c>
      <c r="B63" s="757" t="s">
        <v>4286</v>
      </c>
      <c r="C63" s="757" t="s">
        <v>582</v>
      </c>
      <c r="D63" s="757" t="s">
        <v>1885</v>
      </c>
      <c r="E63" s="757" t="s">
        <v>4287</v>
      </c>
      <c r="F63" s="757" t="s">
        <v>4301</v>
      </c>
      <c r="G63" s="757" t="s">
        <v>4302</v>
      </c>
      <c r="H63" s="761">
        <v>9</v>
      </c>
      <c r="I63" s="761">
        <v>18774</v>
      </c>
      <c r="J63" s="757">
        <v>2.211828463713478</v>
      </c>
      <c r="K63" s="757">
        <v>2086</v>
      </c>
      <c r="L63" s="761">
        <v>4</v>
      </c>
      <c r="M63" s="761">
        <v>8488</v>
      </c>
      <c r="N63" s="757">
        <v>1</v>
      </c>
      <c r="O63" s="757">
        <v>2122</v>
      </c>
      <c r="P63" s="761">
        <v>1</v>
      </c>
      <c r="Q63" s="761">
        <v>2122</v>
      </c>
      <c r="R63" s="775">
        <v>0.25</v>
      </c>
      <c r="S63" s="762">
        <v>2122</v>
      </c>
    </row>
    <row r="64" spans="1:19" ht="14.4" customHeight="1" x14ac:dyDescent="0.3">
      <c r="A64" s="756" t="s">
        <v>4285</v>
      </c>
      <c r="B64" s="757" t="s">
        <v>4286</v>
      </c>
      <c r="C64" s="757" t="s">
        <v>582</v>
      </c>
      <c r="D64" s="757" t="s">
        <v>1885</v>
      </c>
      <c r="E64" s="757" t="s">
        <v>4287</v>
      </c>
      <c r="F64" s="757" t="s">
        <v>4307</v>
      </c>
      <c r="G64" s="757" t="s">
        <v>4308</v>
      </c>
      <c r="H64" s="761">
        <v>1</v>
      </c>
      <c r="I64" s="761">
        <v>33.33</v>
      </c>
      <c r="J64" s="757">
        <v>3.1246777353820771E-2</v>
      </c>
      <c r="K64" s="757">
        <v>33.33</v>
      </c>
      <c r="L64" s="761">
        <v>32</v>
      </c>
      <c r="M64" s="761">
        <v>1066.6699999999998</v>
      </c>
      <c r="N64" s="757">
        <v>1</v>
      </c>
      <c r="O64" s="757">
        <v>33.333437499999995</v>
      </c>
      <c r="P64" s="761">
        <v>39</v>
      </c>
      <c r="Q64" s="761">
        <v>1300</v>
      </c>
      <c r="R64" s="775">
        <v>1.2187461914181521</v>
      </c>
      <c r="S64" s="762">
        <v>33.333333333333336</v>
      </c>
    </row>
    <row r="65" spans="1:19" ht="14.4" customHeight="1" x14ac:dyDescent="0.3">
      <c r="A65" s="756" t="s">
        <v>4285</v>
      </c>
      <c r="B65" s="757" t="s">
        <v>4286</v>
      </c>
      <c r="C65" s="757" t="s">
        <v>582</v>
      </c>
      <c r="D65" s="757" t="s">
        <v>1885</v>
      </c>
      <c r="E65" s="757" t="s">
        <v>4287</v>
      </c>
      <c r="F65" s="757" t="s">
        <v>4311</v>
      </c>
      <c r="G65" s="757" t="s">
        <v>4312</v>
      </c>
      <c r="H65" s="761"/>
      <c r="I65" s="761"/>
      <c r="J65" s="757"/>
      <c r="K65" s="757"/>
      <c r="L65" s="761">
        <v>1</v>
      </c>
      <c r="M65" s="761">
        <v>86</v>
      </c>
      <c r="N65" s="757">
        <v>1</v>
      </c>
      <c r="O65" s="757">
        <v>86</v>
      </c>
      <c r="P65" s="761"/>
      <c r="Q65" s="761"/>
      <c r="R65" s="775"/>
      <c r="S65" s="762"/>
    </row>
    <row r="66" spans="1:19" ht="14.4" customHeight="1" x14ac:dyDescent="0.3">
      <c r="A66" s="756" t="s">
        <v>4285</v>
      </c>
      <c r="B66" s="757" t="s">
        <v>4286</v>
      </c>
      <c r="C66" s="757" t="s">
        <v>582</v>
      </c>
      <c r="D66" s="757" t="s">
        <v>1885</v>
      </c>
      <c r="E66" s="757" t="s">
        <v>4287</v>
      </c>
      <c r="F66" s="757" t="s">
        <v>4313</v>
      </c>
      <c r="G66" s="757" t="s">
        <v>4314</v>
      </c>
      <c r="H66" s="761"/>
      <c r="I66" s="761"/>
      <c r="J66" s="757"/>
      <c r="K66" s="757"/>
      <c r="L66" s="761">
        <v>1</v>
      </c>
      <c r="M66" s="761">
        <v>32</v>
      </c>
      <c r="N66" s="757">
        <v>1</v>
      </c>
      <c r="O66" s="757">
        <v>32</v>
      </c>
      <c r="P66" s="761"/>
      <c r="Q66" s="761"/>
      <c r="R66" s="775"/>
      <c r="S66" s="762"/>
    </row>
    <row r="67" spans="1:19" ht="14.4" customHeight="1" x14ac:dyDescent="0.3">
      <c r="A67" s="756" t="s">
        <v>4285</v>
      </c>
      <c r="B67" s="757" t="s">
        <v>4286</v>
      </c>
      <c r="C67" s="757" t="s">
        <v>582</v>
      </c>
      <c r="D67" s="757" t="s">
        <v>1885</v>
      </c>
      <c r="E67" s="757" t="s">
        <v>4287</v>
      </c>
      <c r="F67" s="757" t="s">
        <v>4315</v>
      </c>
      <c r="G67" s="757" t="s">
        <v>4316</v>
      </c>
      <c r="H67" s="761"/>
      <c r="I67" s="761"/>
      <c r="J67" s="757"/>
      <c r="K67" s="757"/>
      <c r="L67" s="761">
        <v>1</v>
      </c>
      <c r="M67" s="761">
        <v>1929</v>
      </c>
      <c r="N67" s="757">
        <v>1</v>
      </c>
      <c r="O67" s="757">
        <v>1929</v>
      </c>
      <c r="P67" s="761"/>
      <c r="Q67" s="761"/>
      <c r="R67" s="775"/>
      <c r="S67" s="762"/>
    </row>
    <row r="68" spans="1:19" ht="14.4" customHeight="1" x14ac:dyDescent="0.3">
      <c r="A68" s="756" t="s">
        <v>4285</v>
      </c>
      <c r="B68" s="757" t="s">
        <v>4286</v>
      </c>
      <c r="C68" s="757" t="s">
        <v>582</v>
      </c>
      <c r="D68" s="757" t="s">
        <v>1885</v>
      </c>
      <c r="E68" s="757" t="s">
        <v>4287</v>
      </c>
      <c r="F68" s="757" t="s">
        <v>4317</v>
      </c>
      <c r="G68" s="757" t="s">
        <v>4318</v>
      </c>
      <c r="H68" s="761">
        <v>25</v>
      </c>
      <c r="I68" s="761">
        <v>8275</v>
      </c>
      <c r="J68" s="757">
        <v>0.75405503918352468</v>
      </c>
      <c r="K68" s="757">
        <v>331</v>
      </c>
      <c r="L68" s="761">
        <v>31</v>
      </c>
      <c r="M68" s="761">
        <v>10974</v>
      </c>
      <c r="N68" s="757">
        <v>1</v>
      </c>
      <c r="O68" s="757">
        <v>354</v>
      </c>
      <c r="P68" s="761">
        <v>31</v>
      </c>
      <c r="Q68" s="761">
        <v>11005</v>
      </c>
      <c r="R68" s="775">
        <v>1.0028248587570621</v>
      </c>
      <c r="S68" s="762">
        <v>355</v>
      </c>
    </row>
    <row r="69" spans="1:19" ht="14.4" customHeight="1" x14ac:dyDescent="0.3">
      <c r="A69" s="756" t="s">
        <v>4285</v>
      </c>
      <c r="B69" s="757" t="s">
        <v>4286</v>
      </c>
      <c r="C69" s="757" t="s">
        <v>582</v>
      </c>
      <c r="D69" s="757" t="s">
        <v>1885</v>
      </c>
      <c r="E69" s="757" t="s">
        <v>4287</v>
      </c>
      <c r="F69" s="757" t="s">
        <v>4319</v>
      </c>
      <c r="G69" s="757" t="s">
        <v>4320</v>
      </c>
      <c r="H69" s="761">
        <v>41</v>
      </c>
      <c r="I69" s="761">
        <v>6765</v>
      </c>
      <c r="J69" s="757">
        <v>3.1850282485875705</v>
      </c>
      <c r="K69" s="757">
        <v>165</v>
      </c>
      <c r="L69" s="761">
        <v>12</v>
      </c>
      <c r="M69" s="761">
        <v>2124</v>
      </c>
      <c r="N69" s="757">
        <v>1</v>
      </c>
      <c r="O69" s="757">
        <v>177</v>
      </c>
      <c r="P69" s="761">
        <v>6</v>
      </c>
      <c r="Q69" s="761">
        <v>1062</v>
      </c>
      <c r="R69" s="775">
        <v>0.5</v>
      </c>
      <c r="S69" s="762">
        <v>177</v>
      </c>
    </row>
    <row r="70" spans="1:19" ht="14.4" customHeight="1" x14ac:dyDescent="0.3">
      <c r="A70" s="756" t="s">
        <v>4285</v>
      </c>
      <c r="B70" s="757" t="s">
        <v>4286</v>
      </c>
      <c r="C70" s="757" t="s">
        <v>582</v>
      </c>
      <c r="D70" s="757" t="s">
        <v>1885</v>
      </c>
      <c r="E70" s="757" t="s">
        <v>4287</v>
      </c>
      <c r="F70" s="757" t="s">
        <v>4323</v>
      </c>
      <c r="G70" s="757" t="s">
        <v>4324</v>
      </c>
      <c r="H70" s="761">
        <v>1</v>
      </c>
      <c r="I70" s="761">
        <v>490</v>
      </c>
      <c r="J70" s="757"/>
      <c r="K70" s="757">
        <v>490</v>
      </c>
      <c r="L70" s="761"/>
      <c r="M70" s="761"/>
      <c r="N70" s="757"/>
      <c r="O70" s="757"/>
      <c r="P70" s="761">
        <v>1</v>
      </c>
      <c r="Q70" s="761">
        <v>498</v>
      </c>
      <c r="R70" s="775"/>
      <c r="S70" s="762">
        <v>498</v>
      </c>
    </row>
    <row r="71" spans="1:19" ht="14.4" customHeight="1" x14ac:dyDescent="0.3">
      <c r="A71" s="756" t="s">
        <v>4285</v>
      </c>
      <c r="B71" s="757" t="s">
        <v>4286</v>
      </c>
      <c r="C71" s="757" t="s">
        <v>582</v>
      </c>
      <c r="D71" s="757" t="s">
        <v>1885</v>
      </c>
      <c r="E71" s="757" t="s">
        <v>4287</v>
      </c>
      <c r="F71" s="757" t="s">
        <v>4325</v>
      </c>
      <c r="G71" s="757" t="s">
        <v>4326</v>
      </c>
      <c r="H71" s="761">
        <v>3</v>
      </c>
      <c r="I71" s="761">
        <v>1596</v>
      </c>
      <c r="J71" s="757">
        <v>2.9555555555555557</v>
      </c>
      <c r="K71" s="757">
        <v>532</v>
      </c>
      <c r="L71" s="761">
        <v>1</v>
      </c>
      <c r="M71" s="761">
        <v>540</v>
      </c>
      <c r="N71" s="757">
        <v>1</v>
      </c>
      <c r="O71" s="757">
        <v>540</v>
      </c>
      <c r="P71" s="761"/>
      <c r="Q71" s="761"/>
      <c r="R71" s="775"/>
      <c r="S71" s="762"/>
    </row>
    <row r="72" spans="1:19" ht="14.4" customHeight="1" x14ac:dyDescent="0.3">
      <c r="A72" s="756" t="s">
        <v>4285</v>
      </c>
      <c r="B72" s="757" t="s">
        <v>4286</v>
      </c>
      <c r="C72" s="757" t="s">
        <v>582</v>
      </c>
      <c r="D72" s="757" t="s">
        <v>1886</v>
      </c>
      <c r="E72" s="757" t="s">
        <v>4287</v>
      </c>
      <c r="F72" s="757" t="s">
        <v>3051</v>
      </c>
      <c r="G72" s="757" t="s">
        <v>4294</v>
      </c>
      <c r="H72" s="761"/>
      <c r="I72" s="761"/>
      <c r="J72" s="757"/>
      <c r="K72" s="757"/>
      <c r="L72" s="761"/>
      <c r="M72" s="761"/>
      <c r="N72" s="757"/>
      <c r="O72" s="757"/>
      <c r="P72" s="761">
        <v>2</v>
      </c>
      <c r="Q72" s="761">
        <v>282</v>
      </c>
      <c r="R72" s="775"/>
      <c r="S72" s="762">
        <v>141</v>
      </c>
    </row>
    <row r="73" spans="1:19" ht="14.4" customHeight="1" x14ac:dyDescent="0.3">
      <c r="A73" s="756" t="s">
        <v>4285</v>
      </c>
      <c r="B73" s="757" t="s">
        <v>4286</v>
      </c>
      <c r="C73" s="757" t="s">
        <v>582</v>
      </c>
      <c r="D73" s="757" t="s">
        <v>1886</v>
      </c>
      <c r="E73" s="757" t="s">
        <v>4287</v>
      </c>
      <c r="F73" s="757" t="s">
        <v>4299</v>
      </c>
      <c r="G73" s="757" t="s">
        <v>4300</v>
      </c>
      <c r="H73" s="761"/>
      <c r="I73" s="761"/>
      <c r="J73" s="757"/>
      <c r="K73" s="757"/>
      <c r="L73" s="761"/>
      <c r="M73" s="761"/>
      <c r="N73" s="757"/>
      <c r="O73" s="757"/>
      <c r="P73" s="761">
        <v>4</v>
      </c>
      <c r="Q73" s="761">
        <v>4036</v>
      </c>
      <c r="R73" s="775"/>
      <c r="S73" s="762">
        <v>1009</v>
      </c>
    </row>
    <row r="74" spans="1:19" ht="14.4" customHeight="1" x14ac:dyDescent="0.3">
      <c r="A74" s="756" t="s">
        <v>4285</v>
      </c>
      <c r="B74" s="757" t="s">
        <v>4286</v>
      </c>
      <c r="C74" s="757" t="s">
        <v>582</v>
      </c>
      <c r="D74" s="757" t="s">
        <v>1886</v>
      </c>
      <c r="E74" s="757" t="s">
        <v>4287</v>
      </c>
      <c r="F74" s="757" t="s">
        <v>4307</v>
      </c>
      <c r="G74" s="757" t="s">
        <v>4308</v>
      </c>
      <c r="H74" s="761"/>
      <c r="I74" s="761"/>
      <c r="J74" s="757"/>
      <c r="K74" s="757"/>
      <c r="L74" s="761"/>
      <c r="M74" s="761"/>
      <c r="N74" s="757"/>
      <c r="O74" s="757"/>
      <c r="P74" s="761">
        <v>2</v>
      </c>
      <c r="Q74" s="761">
        <v>66.67</v>
      </c>
      <c r="R74" s="775"/>
      <c r="S74" s="762">
        <v>33.335000000000001</v>
      </c>
    </row>
    <row r="75" spans="1:19" ht="14.4" customHeight="1" x14ac:dyDescent="0.3">
      <c r="A75" s="756" t="s">
        <v>4285</v>
      </c>
      <c r="B75" s="757" t="s">
        <v>4286</v>
      </c>
      <c r="C75" s="757" t="s">
        <v>582</v>
      </c>
      <c r="D75" s="757" t="s">
        <v>1886</v>
      </c>
      <c r="E75" s="757" t="s">
        <v>4287</v>
      </c>
      <c r="F75" s="757" t="s">
        <v>4317</v>
      </c>
      <c r="G75" s="757" t="s">
        <v>4318</v>
      </c>
      <c r="H75" s="761"/>
      <c r="I75" s="761"/>
      <c r="J75" s="757"/>
      <c r="K75" s="757"/>
      <c r="L75" s="761"/>
      <c r="M75" s="761"/>
      <c r="N75" s="757"/>
      <c r="O75" s="757"/>
      <c r="P75" s="761">
        <v>2</v>
      </c>
      <c r="Q75" s="761">
        <v>710</v>
      </c>
      <c r="R75" s="775"/>
      <c r="S75" s="762">
        <v>355</v>
      </c>
    </row>
    <row r="76" spans="1:19" ht="14.4" customHeight="1" x14ac:dyDescent="0.3">
      <c r="A76" s="756" t="s">
        <v>4285</v>
      </c>
      <c r="B76" s="757" t="s">
        <v>4327</v>
      </c>
      <c r="C76" s="757" t="s">
        <v>582</v>
      </c>
      <c r="D76" s="757" t="s">
        <v>4279</v>
      </c>
      <c r="E76" s="757" t="s">
        <v>4287</v>
      </c>
      <c r="F76" s="757" t="s">
        <v>4288</v>
      </c>
      <c r="G76" s="757" t="s">
        <v>4289</v>
      </c>
      <c r="H76" s="761">
        <v>1</v>
      </c>
      <c r="I76" s="761">
        <v>35</v>
      </c>
      <c r="J76" s="757"/>
      <c r="K76" s="757">
        <v>35</v>
      </c>
      <c r="L76" s="761"/>
      <c r="M76" s="761"/>
      <c r="N76" s="757"/>
      <c r="O76" s="757"/>
      <c r="P76" s="761">
        <v>1</v>
      </c>
      <c r="Q76" s="761">
        <v>37</v>
      </c>
      <c r="R76" s="775"/>
      <c r="S76" s="762">
        <v>37</v>
      </c>
    </row>
    <row r="77" spans="1:19" ht="14.4" customHeight="1" x14ac:dyDescent="0.3">
      <c r="A77" s="756" t="s">
        <v>4285</v>
      </c>
      <c r="B77" s="757" t="s">
        <v>4327</v>
      </c>
      <c r="C77" s="757" t="s">
        <v>582</v>
      </c>
      <c r="D77" s="757" t="s">
        <v>4279</v>
      </c>
      <c r="E77" s="757" t="s">
        <v>4287</v>
      </c>
      <c r="F77" s="757" t="s">
        <v>4332</v>
      </c>
      <c r="G77" s="757" t="s">
        <v>4333</v>
      </c>
      <c r="H77" s="761"/>
      <c r="I77" s="761"/>
      <c r="J77" s="757"/>
      <c r="K77" s="757"/>
      <c r="L77" s="761"/>
      <c r="M77" s="761"/>
      <c r="N77" s="757"/>
      <c r="O77" s="757"/>
      <c r="P77" s="761">
        <v>1</v>
      </c>
      <c r="Q77" s="761">
        <v>126</v>
      </c>
      <c r="R77" s="775"/>
      <c r="S77" s="762">
        <v>126</v>
      </c>
    </row>
    <row r="78" spans="1:19" ht="14.4" customHeight="1" x14ac:dyDescent="0.3">
      <c r="A78" s="756" t="s">
        <v>4285</v>
      </c>
      <c r="B78" s="757" t="s">
        <v>4327</v>
      </c>
      <c r="C78" s="757" t="s">
        <v>582</v>
      </c>
      <c r="D78" s="757" t="s">
        <v>4279</v>
      </c>
      <c r="E78" s="757" t="s">
        <v>4287</v>
      </c>
      <c r="F78" s="757" t="s">
        <v>4307</v>
      </c>
      <c r="G78" s="757" t="s">
        <v>4308</v>
      </c>
      <c r="H78" s="761"/>
      <c r="I78" s="761"/>
      <c r="J78" s="757"/>
      <c r="K78" s="757"/>
      <c r="L78" s="761"/>
      <c r="M78" s="761"/>
      <c r="N78" s="757"/>
      <c r="O78" s="757"/>
      <c r="P78" s="761">
        <v>1</v>
      </c>
      <c r="Q78" s="761">
        <v>33.33</v>
      </c>
      <c r="R78" s="775"/>
      <c r="S78" s="762">
        <v>33.33</v>
      </c>
    </row>
    <row r="79" spans="1:19" ht="14.4" customHeight="1" x14ac:dyDescent="0.3">
      <c r="A79" s="756" t="s">
        <v>4285</v>
      </c>
      <c r="B79" s="757" t="s">
        <v>4327</v>
      </c>
      <c r="C79" s="757" t="s">
        <v>582</v>
      </c>
      <c r="D79" s="757" t="s">
        <v>4279</v>
      </c>
      <c r="E79" s="757" t="s">
        <v>4287</v>
      </c>
      <c r="F79" s="757" t="s">
        <v>4309</v>
      </c>
      <c r="G79" s="757" t="s">
        <v>4310</v>
      </c>
      <c r="H79" s="761">
        <v>69</v>
      </c>
      <c r="I79" s="761">
        <v>2484</v>
      </c>
      <c r="J79" s="757">
        <v>3.5334281650071122</v>
      </c>
      <c r="K79" s="757">
        <v>36</v>
      </c>
      <c r="L79" s="761">
        <v>19</v>
      </c>
      <c r="M79" s="761">
        <v>703</v>
      </c>
      <c r="N79" s="757">
        <v>1</v>
      </c>
      <c r="O79" s="757">
        <v>37</v>
      </c>
      <c r="P79" s="761">
        <v>56</v>
      </c>
      <c r="Q79" s="761">
        <v>2072</v>
      </c>
      <c r="R79" s="775">
        <v>2.9473684210526314</v>
      </c>
      <c r="S79" s="762">
        <v>37</v>
      </c>
    </row>
    <row r="80" spans="1:19" ht="14.4" customHeight="1" x14ac:dyDescent="0.3">
      <c r="A80" s="756" t="s">
        <v>4285</v>
      </c>
      <c r="B80" s="757" t="s">
        <v>4327</v>
      </c>
      <c r="C80" s="757" t="s">
        <v>582</v>
      </c>
      <c r="D80" s="757" t="s">
        <v>4279</v>
      </c>
      <c r="E80" s="757" t="s">
        <v>4287</v>
      </c>
      <c r="F80" s="757" t="s">
        <v>4321</v>
      </c>
      <c r="G80" s="757" t="s">
        <v>4322</v>
      </c>
      <c r="H80" s="761">
        <v>5</v>
      </c>
      <c r="I80" s="761">
        <v>285</v>
      </c>
      <c r="J80" s="757">
        <v>2.4152542372881354</v>
      </c>
      <c r="K80" s="757">
        <v>57</v>
      </c>
      <c r="L80" s="761">
        <v>2</v>
      </c>
      <c r="M80" s="761">
        <v>118</v>
      </c>
      <c r="N80" s="757">
        <v>1</v>
      </c>
      <c r="O80" s="757">
        <v>59</v>
      </c>
      <c r="P80" s="761">
        <v>3</v>
      </c>
      <c r="Q80" s="761">
        <v>177</v>
      </c>
      <c r="R80" s="775">
        <v>1.5</v>
      </c>
      <c r="S80" s="762">
        <v>59</v>
      </c>
    </row>
    <row r="81" spans="1:19" ht="14.4" customHeight="1" x14ac:dyDescent="0.3">
      <c r="A81" s="756" t="s">
        <v>4285</v>
      </c>
      <c r="B81" s="757" t="s">
        <v>4327</v>
      </c>
      <c r="C81" s="757" t="s">
        <v>582</v>
      </c>
      <c r="D81" s="757" t="s">
        <v>1873</v>
      </c>
      <c r="E81" s="757" t="s">
        <v>4287</v>
      </c>
      <c r="F81" s="757" t="s">
        <v>4328</v>
      </c>
      <c r="G81" s="757" t="s">
        <v>4329</v>
      </c>
      <c r="H81" s="761"/>
      <c r="I81" s="761"/>
      <c r="J81" s="757"/>
      <c r="K81" s="757"/>
      <c r="L81" s="761">
        <v>2</v>
      </c>
      <c r="M81" s="761">
        <v>166</v>
      </c>
      <c r="N81" s="757">
        <v>1</v>
      </c>
      <c r="O81" s="757">
        <v>83</v>
      </c>
      <c r="P81" s="761">
        <v>1</v>
      </c>
      <c r="Q81" s="761">
        <v>83</v>
      </c>
      <c r="R81" s="775">
        <v>0.5</v>
      </c>
      <c r="S81" s="762">
        <v>83</v>
      </c>
    </row>
    <row r="82" spans="1:19" ht="14.4" customHeight="1" x14ac:dyDescent="0.3">
      <c r="A82" s="756" t="s">
        <v>4285</v>
      </c>
      <c r="B82" s="757" t="s">
        <v>4327</v>
      </c>
      <c r="C82" s="757" t="s">
        <v>582</v>
      </c>
      <c r="D82" s="757" t="s">
        <v>1873</v>
      </c>
      <c r="E82" s="757" t="s">
        <v>4287</v>
      </c>
      <c r="F82" s="757" t="s">
        <v>4330</v>
      </c>
      <c r="G82" s="757" t="s">
        <v>4331</v>
      </c>
      <c r="H82" s="761"/>
      <c r="I82" s="761"/>
      <c r="J82" s="757"/>
      <c r="K82" s="757"/>
      <c r="L82" s="761">
        <v>1</v>
      </c>
      <c r="M82" s="761">
        <v>106</v>
      </c>
      <c r="N82" s="757">
        <v>1</v>
      </c>
      <c r="O82" s="757">
        <v>106</v>
      </c>
      <c r="P82" s="761"/>
      <c r="Q82" s="761"/>
      <c r="R82" s="775"/>
      <c r="S82" s="762"/>
    </row>
    <row r="83" spans="1:19" ht="14.4" customHeight="1" x14ac:dyDescent="0.3">
      <c r="A83" s="756" t="s">
        <v>4285</v>
      </c>
      <c r="B83" s="757" t="s">
        <v>4327</v>
      </c>
      <c r="C83" s="757" t="s">
        <v>582</v>
      </c>
      <c r="D83" s="757" t="s">
        <v>1873</v>
      </c>
      <c r="E83" s="757" t="s">
        <v>4287</v>
      </c>
      <c r="F83" s="757" t="s">
        <v>4332</v>
      </c>
      <c r="G83" s="757" t="s">
        <v>4333</v>
      </c>
      <c r="H83" s="761"/>
      <c r="I83" s="761"/>
      <c r="J83" s="757"/>
      <c r="K83" s="757"/>
      <c r="L83" s="761">
        <v>3</v>
      </c>
      <c r="M83" s="761">
        <v>378</v>
      </c>
      <c r="N83" s="757">
        <v>1</v>
      </c>
      <c r="O83" s="757">
        <v>126</v>
      </c>
      <c r="P83" s="761">
        <v>1</v>
      </c>
      <c r="Q83" s="761">
        <v>126</v>
      </c>
      <c r="R83" s="775">
        <v>0.33333333333333331</v>
      </c>
      <c r="S83" s="762">
        <v>126</v>
      </c>
    </row>
    <row r="84" spans="1:19" ht="14.4" customHeight="1" x14ac:dyDescent="0.3">
      <c r="A84" s="756" t="s">
        <v>4285</v>
      </c>
      <c r="B84" s="757" t="s">
        <v>4327</v>
      </c>
      <c r="C84" s="757" t="s">
        <v>582</v>
      </c>
      <c r="D84" s="757" t="s">
        <v>1873</v>
      </c>
      <c r="E84" s="757" t="s">
        <v>4287</v>
      </c>
      <c r="F84" s="757" t="s">
        <v>4307</v>
      </c>
      <c r="G84" s="757" t="s">
        <v>4308</v>
      </c>
      <c r="H84" s="761"/>
      <c r="I84" s="761"/>
      <c r="J84" s="757"/>
      <c r="K84" s="757"/>
      <c r="L84" s="761"/>
      <c r="M84" s="761"/>
      <c r="N84" s="757"/>
      <c r="O84" s="757"/>
      <c r="P84" s="761">
        <v>1</v>
      </c>
      <c r="Q84" s="761">
        <v>33.33</v>
      </c>
      <c r="R84" s="775"/>
      <c r="S84" s="762">
        <v>33.33</v>
      </c>
    </row>
    <row r="85" spans="1:19" ht="14.4" customHeight="1" x14ac:dyDescent="0.3">
      <c r="A85" s="756" t="s">
        <v>4285</v>
      </c>
      <c r="B85" s="757" t="s">
        <v>4327</v>
      </c>
      <c r="C85" s="757" t="s">
        <v>582</v>
      </c>
      <c r="D85" s="757" t="s">
        <v>1874</v>
      </c>
      <c r="E85" s="757" t="s">
        <v>4287</v>
      </c>
      <c r="F85" s="757" t="s">
        <v>4288</v>
      </c>
      <c r="G85" s="757" t="s">
        <v>4289</v>
      </c>
      <c r="H85" s="761">
        <v>4</v>
      </c>
      <c r="I85" s="761">
        <v>140</v>
      </c>
      <c r="J85" s="757">
        <v>0.7567567567567568</v>
      </c>
      <c r="K85" s="757">
        <v>35</v>
      </c>
      <c r="L85" s="761">
        <v>5</v>
      </c>
      <c r="M85" s="761">
        <v>185</v>
      </c>
      <c r="N85" s="757">
        <v>1</v>
      </c>
      <c r="O85" s="757">
        <v>37</v>
      </c>
      <c r="P85" s="761">
        <v>4</v>
      </c>
      <c r="Q85" s="761">
        <v>148</v>
      </c>
      <c r="R85" s="775">
        <v>0.8</v>
      </c>
      <c r="S85" s="762">
        <v>37</v>
      </c>
    </row>
    <row r="86" spans="1:19" ht="14.4" customHeight="1" x14ac:dyDescent="0.3">
      <c r="A86" s="756" t="s">
        <v>4285</v>
      </c>
      <c r="B86" s="757" t="s">
        <v>4327</v>
      </c>
      <c r="C86" s="757" t="s">
        <v>582</v>
      </c>
      <c r="D86" s="757" t="s">
        <v>1874</v>
      </c>
      <c r="E86" s="757" t="s">
        <v>4287</v>
      </c>
      <c r="F86" s="757" t="s">
        <v>3051</v>
      </c>
      <c r="G86" s="757" t="s">
        <v>4294</v>
      </c>
      <c r="H86" s="761"/>
      <c r="I86" s="761"/>
      <c r="J86" s="757"/>
      <c r="K86" s="757"/>
      <c r="L86" s="761"/>
      <c r="M86" s="761"/>
      <c r="N86" s="757"/>
      <c r="O86" s="757"/>
      <c r="P86" s="761">
        <v>1</v>
      </c>
      <c r="Q86" s="761">
        <v>141</v>
      </c>
      <c r="R86" s="775"/>
      <c r="S86" s="762">
        <v>141</v>
      </c>
    </row>
    <row r="87" spans="1:19" ht="14.4" customHeight="1" x14ac:dyDescent="0.3">
      <c r="A87" s="756" t="s">
        <v>4285</v>
      </c>
      <c r="B87" s="757" t="s">
        <v>4327</v>
      </c>
      <c r="C87" s="757" t="s">
        <v>582</v>
      </c>
      <c r="D87" s="757" t="s">
        <v>1874</v>
      </c>
      <c r="E87" s="757" t="s">
        <v>4287</v>
      </c>
      <c r="F87" s="757" t="s">
        <v>4332</v>
      </c>
      <c r="G87" s="757" t="s">
        <v>4333</v>
      </c>
      <c r="H87" s="761">
        <v>2</v>
      </c>
      <c r="I87" s="761">
        <v>236</v>
      </c>
      <c r="J87" s="757"/>
      <c r="K87" s="757">
        <v>118</v>
      </c>
      <c r="L87" s="761"/>
      <c r="M87" s="761"/>
      <c r="N87" s="757"/>
      <c r="O87" s="757"/>
      <c r="P87" s="761"/>
      <c r="Q87" s="761"/>
      <c r="R87" s="775"/>
      <c r="S87" s="762"/>
    </row>
    <row r="88" spans="1:19" ht="14.4" customHeight="1" x14ac:dyDescent="0.3">
      <c r="A88" s="756" t="s">
        <v>4285</v>
      </c>
      <c r="B88" s="757" t="s">
        <v>4327</v>
      </c>
      <c r="C88" s="757" t="s">
        <v>582</v>
      </c>
      <c r="D88" s="757" t="s">
        <v>1874</v>
      </c>
      <c r="E88" s="757" t="s">
        <v>4287</v>
      </c>
      <c r="F88" s="757" t="s">
        <v>4334</v>
      </c>
      <c r="G88" s="757" t="s">
        <v>4335</v>
      </c>
      <c r="H88" s="761">
        <v>2</v>
      </c>
      <c r="I88" s="761">
        <v>830</v>
      </c>
      <c r="J88" s="757"/>
      <c r="K88" s="757">
        <v>415</v>
      </c>
      <c r="L88" s="761"/>
      <c r="M88" s="761"/>
      <c r="N88" s="757"/>
      <c r="O88" s="757"/>
      <c r="P88" s="761">
        <v>1</v>
      </c>
      <c r="Q88" s="761">
        <v>428</v>
      </c>
      <c r="R88" s="775"/>
      <c r="S88" s="762">
        <v>428</v>
      </c>
    </row>
    <row r="89" spans="1:19" ht="14.4" customHeight="1" x14ac:dyDescent="0.3">
      <c r="A89" s="756" t="s">
        <v>4285</v>
      </c>
      <c r="B89" s="757" t="s">
        <v>4327</v>
      </c>
      <c r="C89" s="757" t="s">
        <v>582</v>
      </c>
      <c r="D89" s="757" t="s">
        <v>1874</v>
      </c>
      <c r="E89" s="757" t="s">
        <v>4287</v>
      </c>
      <c r="F89" s="757" t="s">
        <v>4305</v>
      </c>
      <c r="G89" s="757" t="s">
        <v>4306</v>
      </c>
      <c r="H89" s="761">
        <v>2</v>
      </c>
      <c r="I89" s="761">
        <v>1674</v>
      </c>
      <c r="J89" s="757"/>
      <c r="K89" s="757">
        <v>837</v>
      </c>
      <c r="L89" s="761"/>
      <c r="M89" s="761"/>
      <c r="N89" s="757"/>
      <c r="O89" s="757"/>
      <c r="P89" s="761"/>
      <c r="Q89" s="761"/>
      <c r="R89" s="775"/>
      <c r="S89" s="762"/>
    </row>
    <row r="90" spans="1:19" ht="14.4" customHeight="1" x14ac:dyDescent="0.3">
      <c r="A90" s="756" t="s">
        <v>4285</v>
      </c>
      <c r="B90" s="757" t="s">
        <v>4327</v>
      </c>
      <c r="C90" s="757" t="s">
        <v>582</v>
      </c>
      <c r="D90" s="757" t="s">
        <v>1874</v>
      </c>
      <c r="E90" s="757" t="s">
        <v>4287</v>
      </c>
      <c r="F90" s="757" t="s">
        <v>4307</v>
      </c>
      <c r="G90" s="757" t="s">
        <v>4308</v>
      </c>
      <c r="H90" s="761"/>
      <c r="I90" s="761"/>
      <c r="J90" s="757"/>
      <c r="K90" s="757"/>
      <c r="L90" s="761">
        <v>0</v>
      </c>
      <c r="M90" s="761">
        <v>0</v>
      </c>
      <c r="N90" s="757"/>
      <c r="O90" s="757"/>
      <c r="P90" s="761"/>
      <c r="Q90" s="761"/>
      <c r="R90" s="775"/>
      <c r="S90" s="762"/>
    </row>
    <row r="91" spans="1:19" ht="14.4" customHeight="1" x14ac:dyDescent="0.3">
      <c r="A91" s="756" t="s">
        <v>4285</v>
      </c>
      <c r="B91" s="757" t="s">
        <v>4327</v>
      </c>
      <c r="C91" s="757" t="s">
        <v>582</v>
      </c>
      <c r="D91" s="757" t="s">
        <v>1874</v>
      </c>
      <c r="E91" s="757" t="s">
        <v>4287</v>
      </c>
      <c r="F91" s="757" t="s">
        <v>4309</v>
      </c>
      <c r="G91" s="757" t="s">
        <v>4310</v>
      </c>
      <c r="H91" s="761"/>
      <c r="I91" s="761"/>
      <c r="J91" s="757"/>
      <c r="K91" s="757"/>
      <c r="L91" s="761"/>
      <c r="M91" s="761"/>
      <c r="N91" s="757"/>
      <c r="O91" s="757"/>
      <c r="P91" s="761">
        <v>1</v>
      </c>
      <c r="Q91" s="761">
        <v>37</v>
      </c>
      <c r="R91" s="775"/>
      <c r="S91" s="762">
        <v>37</v>
      </c>
    </row>
    <row r="92" spans="1:19" ht="14.4" customHeight="1" x14ac:dyDescent="0.3">
      <c r="A92" s="756" t="s">
        <v>4285</v>
      </c>
      <c r="B92" s="757" t="s">
        <v>4327</v>
      </c>
      <c r="C92" s="757" t="s">
        <v>582</v>
      </c>
      <c r="D92" s="757" t="s">
        <v>4283</v>
      </c>
      <c r="E92" s="757" t="s">
        <v>4287</v>
      </c>
      <c r="F92" s="757" t="s">
        <v>4328</v>
      </c>
      <c r="G92" s="757" t="s">
        <v>4329</v>
      </c>
      <c r="H92" s="761"/>
      <c r="I92" s="761"/>
      <c r="J92" s="757"/>
      <c r="K92" s="757"/>
      <c r="L92" s="761">
        <v>6</v>
      </c>
      <c r="M92" s="761">
        <v>498</v>
      </c>
      <c r="N92" s="757">
        <v>1</v>
      </c>
      <c r="O92" s="757">
        <v>83</v>
      </c>
      <c r="P92" s="761">
        <v>1</v>
      </c>
      <c r="Q92" s="761">
        <v>83</v>
      </c>
      <c r="R92" s="775">
        <v>0.16666666666666666</v>
      </c>
      <c r="S92" s="762">
        <v>83</v>
      </c>
    </row>
    <row r="93" spans="1:19" ht="14.4" customHeight="1" x14ac:dyDescent="0.3">
      <c r="A93" s="756" t="s">
        <v>4285</v>
      </c>
      <c r="B93" s="757" t="s">
        <v>4327</v>
      </c>
      <c r="C93" s="757" t="s">
        <v>582</v>
      </c>
      <c r="D93" s="757" t="s">
        <v>4283</v>
      </c>
      <c r="E93" s="757" t="s">
        <v>4287</v>
      </c>
      <c r="F93" s="757" t="s">
        <v>4330</v>
      </c>
      <c r="G93" s="757" t="s">
        <v>4331</v>
      </c>
      <c r="H93" s="761"/>
      <c r="I93" s="761"/>
      <c r="J93" s="757"/>
      <c r="K93" s="757"/>
      <c r="L93" s="761">
        <v>3</v>
      </c>
      <c r="M93" s="761">
        <v>318</v>
      </c>
      <c r="N93" s="757">
        <v>1</v>
      </c>
      <c r="O93" s="757">
        <v>106</v>
      </c>
      <c r="P93" s="761"/>
      <c r="Q93" s="761"/>
      <c r="R93" s="775"/>
      <c r="S93" s="762"/>
    </row>
    <row r="94" spans="1:19" ht="14.4" customHeight="1" x14ac:dyDescent="0.3">
      <c r="A94" s="756" t="s">
        <v>4285</v>
      </c>
      <c r="B94" s="757" t="s">
        <v>4327</v>
      </c>
      <c r="C94" s="757" t="s">
        <v>582</v>
      </c>
      <c r="D94" s="757" t="s">
        <v>4283</v>
      </c>
      <c r="E94" s="757" t="s">
        <v>4287</v>
      </c>
      <c r="F94" s="757" t="s">
        <v>4332</v>
      </c>
      <c r="G94" s="757" t="s">
        <v>4333</v>
      </c>
      <c r="H94" s="761"/>
      <c r="I94" s="761"/>
      <c r="J94" s="757"/>
      <c r="K94" s="757"/>
      <c r="L94" s="761">
        <v>11</v>
      </c>
      <c r="M94" s="761">
        <v>1386</v>
      </c>
      <c r="N94" s="757">
        <v>1</v>
      </c>
      <c r="O94" s="757">
        <v>126</v>
      </c>
      <c r="P94" s="761">
        <v>1</v>
      </c>
      <c r="Q94" s="761">
        <v>126</v>
      </c>
      <c r="R94" s="775">
        <v>9.0909090909090912E-2</v>
      </c>
      <c r="S94" s="762">
        <v>126</v>
      </c>
    </row>
    <row r="95" spans="1:19" ht="14.4" customHeight="1" x14ac:dyDescent="0.3">
      <c r="A95" s="756" t="s">
        <v>4285</v>
      </c>
      <c r="B95" s="757" t="s">
        <v>4327</v>
      </c>
      <c r="C95" s="757" t="s">
        <v>582</v>
      </c>
      <c r="D95" s="757" t="s">
        <v>4283</v>
      </c>
      <c r="E95" s="757" t="s">
        <v>4287</v>
      </c>
      <c r="F95" s="757" t="s">
        <v>4307</v>
      </c>
      <c r="G95" s="757" t="s">
        <v>4308</v>
      </c>
      <c r="H95" s="761"/>
      <c r="I95" s="761"/>
      <c r="J95" s="757"/>
      <c r="K95" s="757"/>
      <c r="L95" s="761">
        <v>10</v>
      </c>
      <c r="M95" s="761">
        <v>333.33000000000004</v>
      </c>
      <c r="N95" s="757">
        <v>1</v>
      </c>
      <c r="O95" s="757">
        <v>33.333000000000006</v>
      </c>
      <c r="P95" s="761">
        <v>1</v>
      </c>
      <c r="Q95" s="761">
        <v>33.33</v>
      </c>
      <c r="R95" s="775">
        <v>9.9990999909999087E-2</v>
      </c>
      <c r="S95" s="762">
        <v>33.33</v>
      </c>
    </row>
    <row r="96" spans="1:19" ht="14.4" customHeight="1" x14ac:dyDescent="0.3">
      <c r="A96" s="756" t="s">
        <v>4285</v>
      </c>
      <c r="B96" s="757" t="s">
        <v>4327</v>
      </c>
      <c r="C96" s="757" t="s">
        <v>582</v>
      </c>
      <c r="D96" s="757" t="s">
        <v>1875</v>
      </c>
      <c r="E96" s="757" t="s">
        <v>4287</v>
      </c>
      <c r="F96" s="757" t="s">
        <v>4328</v>
      </c>
      <c r="G96" s="757" t="s">
        <v>4329</v>
      </c>
      <c r="H96" s="761">
        <v>3</v>
      </c>
      <c r="I96" s="761">
        <v>243</v>
      </c>
      <c r="J96" s="757">
        <v>2.927710843373494</v>
      </c>
      <c r="K96" s="757">
        <v>81</v>
      </c>
      <c r="L96" s="761">
        <v>1</v>
      </c>
      <c r="M96" s="761">
        <v>83</v>
      </c>
      <c r="N96" s="757">
        <v>1</v>
      </c>
      <c r="O96" s="757">
        <v>83</v>
      </c>
      <c r="P96" s="761">
        <v>4</v>
      </c>
      <c r="Q96" s="761">
        <v>332</v>
      </c>
      <c r="R96" s="775">
        <v>4</v>
      </c>
      <c r="S96" s="762">
        <v>83</v>
      </c>
    </row>
    <row r="97" spans="1:19" ht="14.4" customHeight="1" x14ac:dyDescent="0.3">
      <c r="A97" s="756" t="s">
        <v>4285</v>
      </c>
      <c r="B97" s="757" t="s">
        <v>4327</v>
      </c>
      <c r="C97" s="757" t="s">
        <v>582</v>
      </c>
      <c r="D97" s="757" t="s">
        <v>1875</v>
      </c>
      <c r="E97" s="757" t="s">
        <v>4287</v>
      </c>
      <c r="F97" s="757" t="s">
        <v>4330</v>
      </c>
      <c r="G97" s="757" t="s">
        <v>4331</v>
      </c>
      <c r="H97" s="761">
        <v>3</v>
      </c>
      <c r="I97" s="761">
        <v>312</v>
      </c>
      <c r="J97" s="757"/>
      <c r="K97" s="757">
        <v>104</v>
      </c>
      <c r="L97" s="761"/>
      <c r="M97" s="761"/>
      <c r="N97" s="757"/>
      <c r="O97" s="757"/>
      <c r="P97" s="761"/>
      <c r="Q97" s="761"/>
      <c r="R97" s="775"/>
      <c r="S97" s="762"/>
    </row>
    <row r="98" spans="1:19" ht="14.4" customHeight="1" x14ac:dyDescent="0.3">
      <c r="A98" s="756" t="s">
        <v>4285</v>
      </c>
      <c r="B98" s="757" t="s">
        <v>4327</v>
      </c>
      <c r="C98" s="757" t="s">
        <v>582</v>
      </c>
      <c r="D98" s="757" t="s">
        <v>1875</v>
      </c>
      <c r="E98" s="757" t="s">
        <v>4287</v>
      </c>
      <c r="F98" s="757" t="s">
        <v>4288</v>
      </c>
      <c r="G98" s="757" t="s">
        <v>4289</v>
      </c>
      <c r="H98" s="761">
        <v>3</v>
      </c>
      <c r="I98" s="761">
        <v>105</v>
      </c>
      <c r="J98" s="757">
        <v>0.70945945945945943</v>
      </c>
      <c r="K98" s="757">
        <v>35</v>
      </c>
      <c r="L98" s="761">
        <v>4</v>
      </c>
      <c r="M98" s="761">
        <v>148</v>
      </c>
      <c r="N98" s="757">
        <v>1</v>
      </c>
      <c r="O98" s="757">
        <v>37</v>
      </c>
      <c r="P98" s="761">
        <v>5</v>
      </c>
      <c r="Q98" s="761">
        <v>185</v>
      </c>
      <c r="R98" s="775">
        <v>1.25</v>
      </c>
      <c r="S98" s="762">
        <v>37</v>
      </c>
    </row>
    <row r="99" spans="1:19" ht="14.4" customHeight="1" x14ac:dyDescent="0.3">
      <c r="A99" s="756" t="s">
        <v>4285</v>
      </c>
      <c r="B99" s="757" t="s">
        <v>4327</v>
      </c>
      <c r="C99" s="757" t="s">
        <v>582</v>
      </c>
      <c r="D99" s="757" t="s">
        <v>1875</v>
      </c>
      <c r="E99" s="757" t="s">
        <v>4287</v>
      </c>
      <c r="F99" s="757" t="s">
        <v>4332</v>
      </c>
      <c r="G99" s="757" t="s">
        <v>4333</v>
      </c>
      <c r="H99" s="761">
        <v>8</v>
      </c>
      <c r="I99" s="761">
        <v>944</v>
      </c>
      <c r="J99" s="757">
        <v>1.2486772486772486</v>
      </c>
      <c r="K99" s="757">
        <v>118</v>
      </c>
      <c r="L99" s="761">
        <v>6</v>
      </c>
      <c r="M99" s="761">
        <v>756</v>
      </c>
      <c r="N99" s="757">
        <v>1</v>
      </c>
      <c r="O99" s="757">
        <v>126</v>
      </c>
      <c r="P99" s="761">
        <v>4</v>
      </c>
      <c r="Q99" s="761">
        <v>504</v>
      </c>
      <c r="R99" s="775">
        <v>0.66666666666666663</v>
      </c>
      <c r="S99" s="762">
        <v>126</v>
      </c>
    </row>
    <row r="100" spans="1:19" ht="14.4" customHeight="1" x14ac:dyDescent="0.3">
      <c r="A100" s="756" t="s">
        <v>4285</v>
      </c>
      <c r="B100" s="757" t="s">
        <v>4327</v>
      </c>
      <c r="C100" s="757" t="s">
        <v>582</v>
      </c>
      <c r="D100" s="757" t="s">
        <v>1875</v>
      </c>
      <c r="E100" s="757" t="s">
        <v>4287</v>
      </c>
      <c r="F100" s="757" t="s">
        <v>4307</v>
      </c>
      <c r="G100" s="757" t="s">
        <v>4308</v>
      </c>
      <c r="H100" s="761"/>
      <c r="I100" s="761"/>
      <c r="J100" s="757"/>
      <c r="K100" s="757"/>
      <c r="L100" s="761">
        <v>5</v>
      </c>
      <c r="M100" s="761">
        <v>166.65999999999997</v>
      </c>
      <c r="N100" s="757">
        <v>1</v>
      </c>
      <c r="O100" s="757">
        <v>33.331999999999994</v>
      </c>
      <c r="P100" s="761">
        <v>4</v>
      </c>
      <c r="Q100" s="761">
        <v>133.32999999999998</v>
      </c>
      <c r="R100" s="775">
        <v>0.8000120004800193</v>
      </c>
      <c r="S100" s="762">
        <v>33.332499999999996</v>
      </c>
    </row>
    <row r="101" spans="1:19" ht="14.4" customHeight="1" x14ac:dyDescent="0.3">
      <c r="A101" s="756" t="s">
        <v>4285</v>
      </c>
      <c r="B101" s="757" t="s">
        <v>4327</v>
      </c>
      <c r="C101" s="757" t="s">
        <v>582</v>
      </c>
      <c r="D101" s="757" t="s">
        <v>1875</v>
      </c>
      <c r="E101" s="757" t="s">
        <v>4287</v>
      </c>
      <c r="F101" s="757" t="s">
        <v>4311</v>
      </c>
      <c r="G101" s="757" t="s">
        <v>4312</v>
      </c>
      <c r="H101" s="761"/>
      <c r="I101" s="761"/>
      <c r="J101" s="757"/>
      <c r="K101" s="757"/>
      <c r="L101" s="761">
        <v>3</v>
      </c>
      <c r="M101" s="761">
        <v>258</v>
      </c>
      <c r="N101" s="757">
        <v>1</v>
      </c>
      <c r="O101" s="757">
        <v>86</v>
      </c>
      <c r="P101" s="761">
        <v>1</v>
      </c>
      <c r="Q101" s="761">
        <v>86</v>
      </c>
      <c r="R101" s="775">
        <v>0.33333333333333331</v>
      </c>
      <c r="S101" s="762">
        <v>86</v>
      </c>
    </row>
    <row r="102" spans="1:19" ht="14.4" customHeight="1" x14ac:dyDescent="0.3">
      <c r="A102" s="756" t="s">
        <v>4285</v>
      </c>
      <c r="B102" s="757" t="s">
        <v>4327</v>
      </c>
      <c r="C102" s="757" t="s">
        <v>582</v>
      </c>
      <c r="D102" s="757" t="s">
        <v>1875</v>
      </c>
      <c r="E102" s="757" t="s">
        <v>4287</v>
      </c>
      <c r="F102" s="757" t="s">
        <v>4338</v>
      </c>
      <c r="G102" s="757" t="s">
        <v>4339</v>
      </c>
      <c r="H102" s="761"/>
      <c r="I102" s="761"/>
      <c r="J102" s="757"/>
      <c r="K102" s="757"/>
      <c r="L102" s="761">
        <v>2</v>
      </c>
      <c r="M102" s="761">
        <v>888</v>
      </c>
      <c r="N102" s="757">
        <v>1</v>
      </c>
      <c r="O102" s="757">
        <v>444</v>
      </c>
      <c r="P102" s="761"/>
      <c r="Q102" s="761"/>
      <c r="R102" s="775"/>
      <c r="S102" s="762"/>
    </row>
    <row r="103" spans="1:19" ht="14.4" customHeight="1" x14ac:dyDescent="0.3">
      <c r="A103" s="756" t="s">
        <v>4285</v>
      </c>
      <c r="B103" s="757" t="s">
        <v>4327</v>
      </c>
      <c r="C103" s="757" t="s">
        <v>582</v>
      </c>
      <c r="D103" s="757" t="s">
        <v>1875</v>
      </c>
      <c r="E103" s="757" t="s">
        <v>4287</v>
      </c>
      <c r="F103" s="757" t="s">
        <v>4340</v>
      </c>
      <c r="G103" s="757" t="s">
        <v>4341</v>
      </c>
      <c r="H103" s="761"/>
      <c r="I103" s="761"/>
      <c r="J103" s="757"/>
      <c r="K103" s="757"/>
      <c r="L103" s="761">
        <v>2</v>
      </c>
      <c r="M103" s="761">
        <v>246</v>
      </c>
      <c r="N103" s="757">
        <v>1</v>
      </c>
      <c r="O103" s="757">
        <v>123</v>
      </c>
      <c r="P103" s="761">
        <v>1</v>
      </c>
      <c r="Q103" s="761">
        <v>123</v>
      </c>
      <c r="R103" s="775">
        <v>0.5</v>
      </c>
      <c r="S103" s="762">
        <v>123</v>
      </c>
    </row>
    <row r="104" spans="1:19" ht="14.4" customHeight="1" x14ac:dyDescent="0.3">
      <c r="A104" s="756" t="s">
        <v>4285</v>
      </c>
      <c r="B104" s="757" t="s">
        <v>4327</v>
      </c>
      <c r="C104" s="757" t="s">
        <v>582</v>
      </c>
      <c r="D104" s="757" t="s">
        <v>1876</v>
      </c>
      <c r="E104" s="757" t="s">
        <v>4287</v>
      </c>
      <c r="F104" s="757" t="s">
        <v>4328</v>
      </c>
      <c r="G104" s="757" t="s">
        <v>4329</v>
      </c>
      <c r="H104" s="761">
        <v>2</v>
      </c>
      <c r="I104" s="761">
        <v>162</v>
      </c>
      <c r="J104" s="757">
        <v>0.19518072289156627</v>
      </c>
      <c r="K104" s="757">
        <v>81</v>
      </c>
      <c r="L104" s="761">
        <v>10</v>
      </c>
      <c r="M104" s="761">
        <v>830</v>
      </c>
      <c r="N104" s="757">
        <v>1</v>
      </c>
      <c r="O104" s="757">
        <v>83</v>
      </c>
      <c r="P104" s="761">
        <v>6</v>
      </c>
      <c r="Q104" s="761">
        <v>498</v>
      </c>
      <c r="R104" s="775">
        <v>0.6</v>
      </c>
      <c r="S104" s="762">
        <v>83</v>
      </c>
    </row>
    <row r="105" spans="1:19" ht="14.4" customHeight="1" x14ac:dyDescent="0.3">
      <c r="A105" s="756" t="s">
        <v>4285</v>
      </c>
      <c r="B105" s="757" t="s">
        <v>4327</v>
      </c>
      <c r="C105" s="757" t="s">
        <v>582</v>
      </c>
      <c r="D105" s="757" t="s">
        <v>1876</v>
      </c>
      <c r="E105" s="757" t="s">
        <v>4287</v>
      </c>
      <c r="F105" s="757" t="s">
        <v>4330</v>
      </c>
      <c r="G105" s="757" t="s">
        <v>4331</v>
      </c>
      <c r="H105" s="761">
        <v>16</v>
      </c>
      <c r="I105" s="761">
        <v>1664</v>
      </c>
      <c r="J105" s="757"/>
      <c r="K105" s="757">
        <v>104</v>
      </c>
      <c r="L105" s="761"/>
      <c r="M105" s="761"/>
      <c r="N105" s="757"/>
      <c r="O105" s="757"/>
      <c r="P105" s="761"/>
      <c r="Q105" s="761"/>
      <c r="R105" s="775"/>
      <c r="S105" s="762"/>
    </row>
    <row r="106" spans="1:19" ht="14.4" customHeight="1" x14ac:dyDescent="0.3">
      <c r="A106" s="756" t="s">
        <v>4285</v>
      </c>
      <c r="B106" s="757" t="s">
        <v>4327</v>
      </c>
      <c r="C106" s="757" t="s">
        <v>582</v>
      </c>
      <c r="D106" s="757" t="s">
        <v>1876</v>
      </c>
      <c r="E106" s="757" t="s">
        <v>4287</v>
      </c>
      <c r="F106" s="757" t="s">
        <v>4288</v>
      </c>
      <c r="G106" s="757" t="s">
        <v>4289</v>
      </c>
      <c r="H106" s="761">
        <v>3</v>
      </c>
      <c r="I106" s="761">
        <v>105</v>
      </c>
      <c r="J106" s="757">
        <v>2.8378378378378377</v>
      </c>
      <c r="K106" s="757">
        <v>35</v>
      </c>
      <c r="L106" s="761">
        <v>1</v>
      </c>
      <c r="M106" s="761">
        <v>37</v>
      </c>
      <c r="N106" s="757">
        <v>1</v>
      </c>
      <c r="O106" s="757">
        <v>37</v>
      </c>
      <c r="P106" s="761">
        <v>2</v>
      </c>
      <c r="Q106" s="761">
        <v>74</v>
      </c>
      <c r="R106" s="775">
        <v>2</v>
      </c>
      <c r="S106" s="762">
        <v>37</v>
      </c>
    </row>
    <row r="107" spans="1:19" ht="14.4" customHeight="1" x14ac:dyDescent="0.3">
      <c r="A107" s="756" t="s">
        <v>4285</v>
      </c>
      <c r="B107" s="757" t="s">
        <v>4327</v>
      </c>
      <c r="C107" s="757" t="s">
        <v>582</v>
      </c>
      <c r="D107" s="757" t="s">
        <v>1876</v>
      </c>
      <c r="E107" s="757" t="s">
        <v>4287</v>
      </c>
      <c r="F107" s="757" t="s">
        <v>4332</v>
      </c>
      <c r="G107" s="757" t="s">
        <v>4333</v>
      </c>
      <c r="H107" s="761">
        <v>19</v>
      </c>
      <c r="I107" s="761">
        <v>2242</v>
      </c>
      <c r="J107" s="757">
        <v>1.4828042328042328</v>
      </c>
      <c r="K107" s="757">
        <v>118</v>
      </c>
      <c r="L107" s="761">
        <v>12</v>
      </c>
      <c r="M107" s="761">
        <v>1512</v>
      </c>
      <c r="N107" s="757">
        <v>1</v>
      </c>
      <c r="O107" s="757">
        <v>126</v>
      </c>
      <c r="P107" s="761">
        <v>9</v>
      </c>
      <c r="Q107" s="761">
        <v>1134</v>
      </c>
      <c r="R107" s="775">
        <v>0.75</v>
      </c>
      <c r="S107" s="762">
        <v>126</v>
      </c>
    </row>
    <row r="108" spans="1:19" ht="14.4" customHeight="1" x14ac:dyDescent="0.3">
      <c r="A108" s="756" t="s">
        <v>4285</v>
      </c>
      <c r="B108" s="757" t="s">
        <v>4327</v>
      </c>
      <c r="C108" s="757" t="s">
        <v>582</v>
      </c>
      <c r="D108" s="757" t="s">
        <v>1876</v>
      </c>
      <c r="E108" s="757" t="s">
        <v>4287</v>
      </c>
      <c r="F108" s="757" t="s">
        <v>4307</v>
      </c>
      <c r="G108" s="757" t="s">
        <v>4308</v>
      </c>
      <c r="H108" s="761"/>
      <c r="I108" s="761"/>
      <c r="J108" s="757"/>
      <c r="K108" s="757"/>
      <c r="L108" s="761">
        <v>11</v>
      </c>
      <c r="M108" s="761">
        <v>366.66</v>
      </c>
      <c r="N108" s="757">
        <v>1</v>
      </c>
      <c r="O108" s="757">
        <v>33.332727272727276</v>
      </c>
      <c r="P108" s="761">
        <v>10</v>
      </c>
      <c r="Q108" s="761">
        <v>333.33</v>
      </c>
      <c r="R108" s="775">
        <v>0.90909834724267702</v>
      </c>
      <c r="S108" s="762">
        <v>33.332999999999998</v>
      </c>
    </row>
    <row r="109" spans="1:19" ht="14.4" customHeight="1" x14ac:dyDescent="0.3">
      <c r="A109" s="756" t="s">
        <v>4285</v>
      </c>
      <c r="B109" s="757" t="s">
        <v>4327</v>
      </c>
      <c r="C109" s="757" t="s">
        <v>582</v>
      </c>
      <c r="D109" s="757" t="s">
        <v>1876</v>
      </c>
      <c r="E109" s="757" t="s">
        <v>4287</v>
      </c>
      <c r="F109" s="757" t="s">
        <v>4346</v>
      </c>
      <c r="G109" s="757" t="s">
        <v>4347</v>
      </c>
      <c r="H109" s="761"/>
      <c r="I109" s="761"/>
      <c r="J109" s="757"/>
      <c r="K109" s="757"/>
      <c r="L109" s="761"/>
      <c r="M109" s="761"/>
      <c r="N109" s="757"/>
      <c r="O109" s="757"/>
      <c r="P109" s="761">
        <v>1</v>
      </c>
      <c r="Q109" s="761">
        <v>373</v>
      </c>
      <c r="R109" s="775"/>
      <c r="S109" s="762">
        <v>373</v>
      </c>
    </row>
    <row r="110" spans="1:19" ht="14.4" customHeight="1" x14ac:dyDescent="0.3">
      <c r="A110" s="756" t="s">
        <v>4285</v>
      </c>
      <c r="B110" s="757" t="s">
        <v>4327</v>
      </c>
      <c r="C110" s="757" t="s">
        <v>582</v>
      </c>
      <c r="D110" s="757" t="s">
        <v>1877</v>
      </c>
      <c r="E110" s="757" t="s">
        <v>4287</v>
      </c>
      <c r="F110" s="757" t="s">
        <v>4328</v>
      </c>
      <c r="G110" s="757" t="s">
        <v>4329</v>
      </c>
      <c r="H110" s="761">
        <v>1</v>
      </c>
      <c r="I110" s="761">
        <v>81</v>
      </c>
      <c r="J110" s="757">
        <v>0.13941480206540446</v>
      </c>
      <c r="K110" s="757">
        <v>81</v>
      </c>
      <c r="L110" s="761">
        <v>7</v>
      </c>
      <c r="M110" s="761">
        <v>581</v>
      </c>
      <c r="N110" s="757">
        <v>1</v>
      </c>
      <c r="O110" s="757">
        <v>83</v>
      </c>
      <c r="P110" s="761">
        <v>4</v>
      </c>
      <c r="Q110" s="761">
        <v>332</v>
      </c>
      <c r="R110" s="775">
        <v>0.5714285714285714</v>
      </c>
      <c r="S110" s="762">
        <v>83</v>
      </c>
    </row>
    <row r="111" spans="1:19" ht="14.4" customHeight="1" x14ac:dyDescent="0.3">
      <c r="A111" s="756" t="s">
        <v>4285</v>
      </c>
      <c r="B111" s="757" t="s">
        <v>4327</v>
      </c>
      <c r="C111" s="757" t="s">
        <v>582</v>
      </c>
      <c r="D111" s="757" t="s">
        <v>1877</v>
      </c>
      <c r="E111" s="757" t="s">
        <v>4287</v>
      </c>
      <c r="F111" s="757" t="s">
        <v>4330</v>
      </c>
      <c r="G111" s="757" t="s">
        <v>4331</v>
      </c>
      <c r="H111" s="761">
        <v>3</v>
      </c>
      <c r="I111" s="761">
        <v>312</v>
      </c>
      <c r="J111" s="757">
        <v>2.9433962264150941</v>
      </c>
      <c r="K111" s="757">
        <v>104</v>
      </c>
      <c r="L111" s="761">
        <v>1</v>
      </c>
      <c r="M111" s="761">
        <v>106</v>
      </c>
      <c r="N111" s="757">
        <v>1</v>
      </c>
      <c r="O111" s="757">
        <v>106</v>
      </c>
      <c r="P111" s="761">
        <v>1</v>
      </c>
      <c r="Q111" s="761">
        <v>106</v>
      </c>
      <c r="R111" s="775">
        <v>1</v>
      </c>
      <c r="S111" s="762">
        <v>106</v>
      </c>
    </row>
    <row r="112" spans="1:19" ht="14.4" customHeight="1" x14ac:dyDescent="0.3">
      <c r="A112" s="756" t="s">
        <v>4285</v>
      </c>
      <c r="B112" s="757" t="s">
        <v>4327</v>
      </c>
      <c r="C112" s="757" t="s">
        <v>582</v>
      </c>
      <c r="D112" s="757" t="s">
        <v>1877</v>
      </c>
      <c r="E112" s="757" t="s">
        <v>4287</v>
      </c>
      <c r="F112" s="757" t="s">
        <v>4288</v>
      </c>
      <c r="G112" s="757" t="s">
        <v>4289</v>
      </c>
      <c r="H112" s="761">
        <v>2</v>
      </c>
      <c r="I112" s="761">
        <v>70</v>
      </c>
      <c r="J112" s="757">
        <v>0.94594594594594594</v>
      </c>
      <c r="K112" s="757">
        <v>35</v>
      </c>
      <c r="L112" s="761">
        <v>2</v>
      </c>
      <c r="M112" s="761">
        <v>74</v>
      </c>
      <c r="N112" s="757">
        <v>1</v>
      </c>
      <c r="O112" s="757">
        <v>37</v>
      </c>
      <c r="P112" s="761"/>
      <c r="Q112" s="761"/>
      <c r="R112" s="775"/>
      <c r="S112" s="762"/>
    </row>
    <row r="113" spans="1:19" ht="14.4" customHeight="1" x14ac:dyDescent="0.3">
      <c r="A113" s="756" t="s">
        <v>4285</v>
      </c>
      <c r="B113" s="757" t="s">
        <v>4327</v>
      </c>
      <c r="C113" s="757" t="s">
        <v>582</v>
      </c>
      <c r="D113" s="757" t="s">
        <v>1877</v>
      </c>
      <c r="E113" s="757" t="s">
        <v>4287</v>
      </c>
      <c r="F113" s="757" t="s">
        <v>4332</v>
      </c>
      <c r="G113" s="757" t="s">
        <v>4333</v>
      </c>
      <c r="H113" s="761">
        <v>5</v>
      </c>
      <c r="I113" s="761">
        <v>590</v>
      </c>
      <c r="J113" s="757">
        <v>0.46825396825396826</v>
      </c>
      <c r="K113" s="757">
        <v>118</v>
      </c>
      <c r="L113" s="761">
        <v>10</v>
      </c>
      <c r="M113" s="761">
        <v>1260</v>
      </c>
      <c r="N113" s="757">
        <v>1</v>
      </c>
      <c r="O113" s="757">
        <v>126</v>
      </c>
      <c r="P113" s="761">
        <v>8</v>
      </c>
      <c r="Q113" s="761">
        <v>1008</v>
      </c>
      <c r="R113" s="775">
        <v>0.8</v>
      </c>
      <c r="S113" s="762">
        <v>126</v>
      </c>
    </row>
    <row r="114" spans="1:19" ht="14.4" customHeight="1" x14ac:dyDescent="0.3">
      <c r="A114" s="756" t="s">
        <v>4285</v>
      </c>
      <c r="B114" s="757" t="s">
        <v>4327</v>
      </c>
      <c r="C114" s="757" t="s">
        <v>582</v>
      </c>
      <c r="D114" s="757" t="s">
        <v>1877</v>
      </c>
      <c r="E114" s="757" t="s">
        <v>4287</v>
      </c>
      <c r="F114" s="757" t="s">
        <v>4307</v>
      </c>
      <c r="G114" s="757" t="s">
        <v>4308</v>
      </c>
      <c r="H114" s="761"/>
      <c r="I114" s="761"/>
      <c r="J114" s="757"/>
      <c r="K114" s="757"/>
      <c r="L114" s="761">
        <v>7</v>
      </c>
      <c r="M114" s="761">
        <v>233.33999999999997</v>
      </c>
      <c r="N114" s="757">
        <v>1</v>
      </c>
      <c r="O114" s="757">
        <v>33.334285714285713</v>
      </c>
      <c r="P114" s="761">
        <v>8</v>
      </c>
      <c r="Q114" s="761">
        <v>266.66999999999996</v>
      </c>
      <c r="R114" s="775">
        <v>1.1428387760349703</v>
      </c>
      <c r="S114" s="762">
        <v>33.333749999999995</v>
      </c>
    </row>
    <row r="115" spans="1:19" ht="14.4" customHeight="1" x14ac:dyDescent="0.3">
      <c r="A115" s="756" t="s">
        <v>4285</v>
      </c>
      <c r="B115" s="757" t="s">
        <v>4327</v>
      </c>
      <c r="C115" s="757" t="s">
        <v>582</v>
      </c>
      <c r="D115" s="757" t="s">
        <v>1877</v>
      </c>
      <c r="E115" s="757" t="s">
        <v>4287</v>
      </c>
      <c r="F115" s="757" t="s">
        <v>4336</v>
      </c>
      <c r="G115" s="757" t="s">
        <v>4337</v>
      </c>
      <c r="H115" s="761"/>
      <c r="I115" s="761"/>
      <c r="J115" s="757"/>
      <c r="K115" s="757"/>
      <c r="L115" s="761">
        <v>1</v>
      </c>
      <c r="M115" s="761">
        <v>222</v>
      </c>
      <c r="N115" s="757">
        <v>1</v>
      </c>
      <c r="O115" s="757">
        <v>222</v>
      </c>
      <c r="P115" s="761">
        <v>1</v>
      </c>
      <c r="Q115" s="761">
        <v>223</v>
      </c>
      <c r="R115" s="775">
        <v>1.0045045045045045</v>
      </c>
      <c r="S115" s="762">
        <v>223</v>
      </c>
    </row>
    <row r="116" spans="1:19" ht="14.4" customHeight="1" x14ac:dyDescent="0.3">
      <c r="A116" s="756" t="s">
        <v>4285</v>
      </c>
      <c r="B116" s="757" t="s">
        <v>4327</v>
      </c>
      <c r="C116" s="757" t="s">
        <v>582</v>
      </c>
      <c r="D116" s="757" t="s">
        <v>1877</v>
      </c>
      <c r="E116" s="757" t="s">
        <v>4287</v>
      </c>
      <c r="F116" s="757" t="s">
        <v>4340</v>
      </c>
      <c r="G116" s="757" t="s">
        <v>4341</v>
      </c>
      <c r="H116" s="761">
        <v>1</v>
      </c>
      <c r="I116" s="761">
        <v>120</v>
      </c>
      <c r="J116" s="757">
        <v>0.97560975609756095</v>
      </c>
      <c r="K116" s="757">
        <v>120</v>
      </c>
      <c r="L116" s="761">
        <v>1</v>
      </c>
      <c r="M116" s="761">
        <v>123</v>
      </c>
      <c r="N116" s="757">
        <v>1</v>
      </c>
      <c r="O116" s="757">
        <v>123</v>
      </c>
      <c r="P116" s="761"/>
      <c r="Q116" s="761"/>
      <c r="R116" s="775"/>
      <c r="S116" s="762"/>
    </row>
    <row r="117" spans="1:19" ht="14.4" customHeight="1" x14ac:dyDescent="0.3">
      <c r="A117" s="756" t="s">
        <v>4285</v>
      </c>
      <c r="B117" s="757" t="s">
        <v>4327</v>
      </c>
      <c r="C117" s="757" t="s">
        <v>582</v>
      </c>
      <c r="D117" s="757" t="s">
        <v>1878</v>
      </c>
      <c r="E117" s="757" t="s">
        <v>4287</v>
      </c>
      <c r="F117" s="757" t="s">
        <v>4288</v>
      </c>
      <c r="G117" s="757" t="s">
        <v>4289</v>
      </c>
      <c r="H117" s="761"/>
      <c r="I117" s="761"/>
      <c r="J117" s="757"/>
      <c r="K117" s="757"/>
      <c r="L117" s="761">
        <v>1</v>
      </c>
      <c r="M117" s="761">
        <v>37</v>
      </c>
      <c r="N117" s="757">
        <v>1</v>
      </c>
      <c r="O117" s="757">
        <v>37</v>
      </c>
      <c r="P117" s="761">
        <v>1</v>
      </c>
      <c r="Q117" s="761">
        <v>37</v>
      </c>
      <c r="R117" s="775">
        <v>1</v>
      </c>
      <c r="S117" s="762">
        <v>37</v>
      </c>
    </row>
    <row r="118" spans="1:19" ht="14.4" customHeight="1" x14ac:dyDescent="0.3">
      <c r="A118" s="756" t="s">
        <v>4285</v>
      </c>
      <c r="B118" s="757" t="s">
        <v>4327</v>
      </c>
      <c r="C118" s="757" t="s">
        <v>582</v>
      </c>
      <c r="D118" s="757" t="s">
        <v>1878</v>
      </c>
      <c r="E118" s="757" t="s">
        <v>4287</v>
      </c>
      <c r="F118" s="757" t="s">
        <v>4332</v>
      </c>
      <c r="G118" s="757" t="s">
        <v>4333</v>
      </c>
      <c r="H118" s="761"/>
      <c r="I118" s="761"/>
      <c r="J118" s="757"/>
      <c r="K118" s="757"/>
      <c r="L118" s="761">
        <v>1</v>
      </c>
      <c r="M118" s="761">
        <v>126</v>
      </c>
      <c r="N118" s="757">
        <v>1</v>
      </c>
      <c r="O118" s="757">
        <v>126</v>
      </c>
      <c r="P118" s="761"/>
      <c r="Q118" s="761"/>
      <c r="R118" s="775"/>
      <c r="S118" s="762"/>
    </row>
    <row r="119" spans="1:19" ht="14.4" customHeight="1" x14ac:dyDescent="0.3">
      <c r="A119" s="756" t="s">
        <v>4285</v>
      </c>
      <c r="B119" s="757" t="s">
        <v>4327</v>
      </c>
      <c r="C119" s="757" t="s">
        <v>582</v>
      </c>
      <c r="D119" s="757" t="s">
        <v>1878</v>
      </c>
      <c r="E119" s="757" t="s">
        <v>4287</v>
      </c>
      <c r="F119" s="757" t="s">
        <v>4307</v>
      </c>
      <c r="G119" s="757" t="s">
        <v>4308</v>
      </c>
      <c r="H119" s="761"/>
      <c r="I119" s="761"/>
      <c r="J119" s="757"/>
      <c r="K119" s="757"/>
      <c r="L119" s="761">
        <v>1</v>
      </c>
      <c r="M119" s="761">
        <v>33.33</v>
      </c>
      <c r="N119" s="757">
        <v>1</v>
      </c>
      <c r="O119" s="757">
        <v>33.33</v>
      </c>
      <c r="P119" s="761"/>
      <c r="Q119" s="761"/>
      <c r="R119" s="775"/>
      <c r="S119" s="762"/>
    </row>
    <row r="120" spans="1:19" ht="14.4" customHeight="1" x14ac:dyDescent="0.3">
      <c r="A120" s="756" t="s">
        <v>4285</v>
      </c>
      <c r="B120" s="757" t="s">
        <v>4327</v>
      </c>
      <c r="C120" s="757" t="s">
        <v>582</v>
      </c>
      <c r="D120" s="757" t="s">
        <v>1878</v>
      </c>
      <c r="E120" s="757" t="s">
        <v>4287</v>
      </c>
      <c r="F120" s="757" t="s">
        <v>4348</v>
      </c>
      <c r="G120" s="757" t="s">
        <v>4349</v>
      </c>
      <c r="H120" s="761"/>
      <c r="I120" s="761"/>
      <c r="J120" s="757"/>
      <c r="K120" s="757"/>
      <c r="L120" s="761">
        <v>1</v>
      </c>
      <c r="M120" s="761">
        <v>251</v>
      </c>
      <c r="N120" s="757">
        <v>1</v>
      </c>
      <c r="O120" s="757">
        <v>251</v>
      </c>
      <c r="P120" s="761"/>
      <c r="Q120" s="761"/>
      <c r="R120" s="775"/>
      <c r="S120" s="762"/>
    </row>
    <row r="121" spans="1:19" ht="14.4" customHeight="1" x14ac:dyDescent="0.3">
      <c r="A121" s="756" t="s">
        <v>4285</v>
      </c>
      <c r="B121" s="757" t="s">
        <v>4327</v>
      </c>
      <c r="C121" s="757" t="s">
        <v>582</v>
      </c>
      <c r="D121" s="757" t="s">
        <v>1879</v>
      </c>
      <c r="E121" s="757" t="s">
        <v>4287</v>
      </c>
      <c r="F121" s="757" t="s">
        <v>4288</v>
      </c>
      <c r="G121" s="757" t="s">
        <v>4289</v>
      </c>
      <c r="H121" s="761"/>
      <c r="I121" s="761"/>
      <c r="J121" s="757"/>
      <c r="K121" s="757"/>
      <c r="L121" s="761"/>
      <c r="M121" s="761"/>
      <c r="N121" s="757"/>
      <c r="O121" s="757"/>
      <c r="P121" s="761">
        <v>1</v>
      </c>
      <c r="Q121" s="761">
        <v>37</v>
      </c>
      <c r="R121" s="775"/>
      <c r="S121" s="762">
        <v>37</v>
      </c>
    </row>
    <row r="122" spans="1:19" ht="14.4" customHeight="1" x14ac:dyDescent="0.3">
      <c r="A122" s="756" t="s">
        <v>4285</v>
      </c>
      <c r="B122" s="757" t="s">
        <v>4327</v>
      </c>
      <c r="C122" s="757" t="s">
        <v>582</v>
      </c>
      <c r="D122" s="757" t="s">
        <v>1880</v>
      </c>
      <c r="E122" s="757" t="s">
        <v>4287</v>
      </c>
      <c r="F122" s="757" t="s">
        <v>4334</v>
      </c>
      <c r="G122" s="757" t="s">
        <v>4335</v>
      </c>
      <c r="H122" s="761"/>
      <c r="I122" s="761"/>
      <c r="J122" s="757"/>
      <c r="K122" s="757"/>
      <c r="L122" s="761"/>
      <c r="M122" s="761"/>
      <c r="N122" s="757"/>
      <c r="O122" s="757"/>
      <c r="P122" s="761">
        <v>1</v>
      </c>
      <c r="Q122" s="761">
        <v>428</v>
      </c>
      <c r="R122" s="775"/>
      <c r="S122" s="762">
        <v>428</v>
      </c>
    </row>
    <row r="123" spans="1:19" ht="14.4" customHeight="1" x14ac:dyDescent="0.3">
      <c r="A123" s="756" t="s">
        <v>4285</v>
      </c>
      <c r="B123" s="757" t="s">
        <v>4327</v>
      </c>
      <c r="C123" s="757" t="s">
        <v>582</v>
      </c>
      <c r="D123" s="757" t="s">
        <v>1882</v>
      </c>
      <c r="E123" s="757" t="s">
        <v>4287</v>
      </c>
      <c r="F123" s="757" t="s">
        <v>4328</v>
      </c>
      <c r="G123" s="757" t="s">
        <v>4329</v>
      </c>
      <c r="H123" s="761">
        <v>3</v>
      </c>
      <c r="I123" s="761">
        <v>243</v>
      </c>
      <c r="J123" s="757">
        <v>2.927710843373494</v>
      </c>
      <c r="K123" s="757">
        <v>81</v>
      </c>
      <c r="L123" s="761">
        <v>1</v>
      </c>
      <c r="M123" s="761">
        <v>83</v>
      </c>
      <c r="N123" s="757">
        <v>1</v>
      </c>
      <c r="O123" s="757">
        <v>83</v>
      </c>
      <c r="P123" s="761"/>
      <c r="Q123" s="761"/>
      <c r="R123" s="775"/>
      <c r="S123" s="762"/>
    </row>
    <row r="124" spans="1:19" ht="14.4" customHeight="1" x14ac:dyDescent="0.3">
      <c r="A124" s="756" t="s">
        <v>4285</v>
      </c>
      <c r="B124" s="757" t="s">
        <v>4327</v>
      </c>
      <c r="C124" s="757" t="s">
        <v>582</v>
      </c>
      <c r="D124" s="757" t="s">
        <v>1882</v>
      </c>
      <c r="E124" s="757" t="s">
        <v>4287</v>
      </c>
      <c r="F124" s="757" t="s">
        <v>4330</v>
      </c>
      <c r="G124" s="757" t="s">
        <v>4331</v>
      </c>
      <c r="H124" s="761">
        <v>1</v>
      </c>
      <c r="I124" s="761">
        <v>104</v>
      </c>
      <c r="J124" s="757"/>
      <c r="K124" s="757">
        <v>104</v>
      </c>
      <c r="L124" s="761"/>
      <c r="M124" s="761"/>
      <c r="N124" s="757"/>
      <c r="O124" s="757"/>
      <c r="P124" s="761"/>
      <c r="Q124" s="761"/>
      <c r="R124" s="775"/>
      <c r="S124" s="762"/>
    </row>
    <row r="125" spans="1:19" ht="14.4" customHeight="1" x14ac:dyDescent="0.3">
      <c r="A125" s="756" t="s">
        <v>4285</v>
      </c>
      <c r="B125" s="757" t="s">
        <v>4327</v>
      </c>
      <c r="C125" s="757" t="s">
        <v>582</v>
      </c>
      <c r="D125" s="757" t="s">
        <v>1882</v>
      </c>
      <c r="E125" s="757" t="s">
        <v>4287</v>
      </c>
      <c r="F125" s="757" t="s">
        <v>4332</v>
      </c>
      <c r="G125" s="757" t="s">
        <v>4333</v>
      </c>
      <c r="H125" s="761">
        <v>5</v>
      </c>
      <c r="I125" s="761">
        <v>590</v>
      </c>
      <c r="J125" s="757">
        <v>4.6825396825396828</v>
      </c>
      <c r="K125" s="757">
        <v>118</v>
      </c>
      <c r="L125" s="761">
        <v>1</v>
      </c>
      <c r="M125" s="761">
        <v>126</v>
      </c>
      <c r="N125" s="757">
        <v>1</v>
      </c>
      <c r="O125" s="757">
        <v>126</v>
      </c>
      <c r="P125" s="761"/>
      <c r="Q125" s="761"/>
      <c r="R125" s="775"/>
      <c r="S125" s="762"/>
    </row>
    <row r="126" spans="1:19" ht="14.4" customHeight="1" x14ac:dyDescent="0.3">
      <c r="A126" s="756" t="s">
        <v>4285</v>
      </c>
      <c r="B126" s="757" t="s">
        <v>4327</v>
      </c>
      <c r="C126" s="757" t="s">
        <v>582</v>
      </c>
      <c r="D126" s="757" t="s">
        <v>1882</v>
      </c>
      <c r="E126" s="757" t="s">
        <v>4287</v>
      </c>
      <c r="F126" s="757" t="s">
        <v>4307</v>
      </c>
      <c r="G126" s="757" t="s">
        <v>4308</v>
      </c>
      <c r="H126" s="761"/>
      <c r="I126" s="761"/>
      <c r="J126" s="757"/>
      <c r="K126" s="757"/>
      <c r="L126" s="761">
        <v>1</v>
      </c>
      <c r="M126" s="761">
        <v>33.33</v>
      </c>
      <c r="N126" s="757">
        <v>1</v>
      </c>
      <c r="O126" s="757">
        <v>33.33</v>
      </c>
      <c r="P126" s="761"/>
      <c r="Q126" s="761"/>
      <c r="R126" s="775"/>
      <c r="S126" s="762"/>
    </row>
    <row r="127" spans="1:19" ht="14.4" customHeight="1" x14ac:dyDescent="0.3">
      <c r="A127" s="756" t="s">
        <v>4285</v>
      </c>
      <c r="B127" s="757" t="s">
        <v>4327</v>
      </c>
      <c r="C127" s="757" t="s">
        <v>582</v>
      </c>
      <c r="D127" s="757" t="s">
        <v>1883</v>
      </c>
      <c r="E127" s="757" t="s">
        <v>4287</v>
      </c>
      <c r="F127" s="757" t="s">
        <v>4328</v>
      </c>
      <c r="G127" s="757" t="s">
        <v>4329</v>
      </c>
      <c r="H127" s="761"/>
      <c r="I127" s="761"/>
      <c r="J127" s="757"/>
      <c r="K127" s="757"/>
      <c r="L127" s="761"/>
      <c r="M127" s="761"/>
      <c r="N127" s="757"/>
      <c r="O127" s="757"/>
      <c r="P127" s="761">
        <v>1</v>
      </c>
      <c r="Q127" s="761">
        <v>83</v>
      </c>
      <c r="R127" s="775"/>
      <c r="S127" s="762">
        <v>83</v>
      </c>
    </row>
    <row r="128" spans="1:19" ht="14.4" customHeight="1" x14ac:dyDescent="0.3">
      <c r="A128" s="756" t="s">
        <v>4285</v>
      </c>
      <c r="B128" s="757" t="s">
        <v>4327</v>
      </c>
      <c r="C128" s="757" t="s">
        <v>582</v>
      </c>
      <c r="D128" s="757" t="s">
        <v>1883</v>
      </c>
      <c r="E128" s="757" t="s">
        <v>4287</v>
      </c>
      <c r="F128" s="757" t="s">
        <v>4332</v>
      </c>
      <c r="G128" s="757" t="s">
        <v>4333</v>
      </c>
      <c r="H128" s="761">
        <v>1</v>
      </c>
      <c r="I128" s="761">
        <v>118</v>
      </c>
      <c r="J128" s="757">
        <v>0.93650793650793651</v>
      </c>
      <c r="K128" s="757">
        <v>118</v>
      </c>
      <c r="L128" s="761">
        <v>1</v>
      </c>
      <c r="M128" s="761">
        <v>126</v>
      </c>
      <c r="N128" s="757">
        <v>1</v>
      </c>
      <c r="O128" s="757">
        <v>126</v>
      </c>
      <c r="P128" s="761">
        <v>1</v>
      </c>
      <c r="Q128" s="761">
        <v>126</v>
      </c>
      <c r="R128" s="775">
        <v>1</v>
      </c>
      <c r="S128" s="762">
        <v>126</v>
      </c>
    </row>
    <row r="129" spans="1:19" ht="14.4" customHeight="1" x14ac:dyDescent="0.3">
      <c r="A129" s="756" t="s">
        <v>4285</v>
      </c>
      <c r="B129" s="757" t="s">
        <v>4327</v>
      </c>
      <c r="C129" s="757" t="s">
        <v>582</v>
      </c>
      <c r="D129" s="757" t="s">
        <v>1883</v>
      </c>
      <c r="E129" s="757" t="s">
        <v>4287</v>
      </c>
      <c r="F129" s="757" t="s">
        <v>4307</v>
      </c>
      <c r="G129" s="757" t="s">
        <v>4308</v>
      </c>
      <c r="H129" s="761"/>
      <c r="I129" s="761"/>
      <c r="J129" s="757"/>
      <c r="K129" s="757"/>
      <c r="L129" s="761">
        <v>3</v>
      </c>
      <c r="M129" s="761">
        <v>99.99</v>
      </c>
      <c r="N129" s="757">
        <v>1</v>
      </c>
      <c r="O129" s="757">
        <v>33.33</v>
      </c>
      <c r="P129" s="761">
        <v>1</v>
      </c>
      <c r="Q129" s="761">
        <v>33.33</v>
      </c>
      <c r="R129" s="775">
        <v>0.33333333333333331</v>
      </c>
      <c r="S129" s="762">
        <v>33.33</v>
      </c>
    </row>
    <row r="130" spans="1:19" ht="14.4" customHeight="1" x14ac:dyDescent="0.3">
      <c r="A130" s="756" t="s">
        <v>4285</v>
      </c>
      <c r="B130" s="757" t="s">
        <v>4327</v>
      </c>
      <c r="C130" s="757" t="s">
        <v>582</v>
      </c>
      <c r="D130" s="757" t="s">
        <v>1883</v>
      </c>
      <c r="E130" s="757" t="s">
        <v>4287</v>
      </c>
      <c r="F130" s="757" t="s">
        <v>4336</v>
      </c>
      <c r="G130" s="757" t="s">
        <v>4337</v>
      </c>
      <c r="H130" s="761">
        <v>1</v>
      </c>
      <c r="I130" s="761">
        <v>210</v>
      </c>
      <c r="J130" s="757"/>
      <c r="K130" s="757">
        <v>210</v>
      </c>
      <c r="L130" s="761"/>
      <c r="M130" s="761"/>
      <c r="N130" s="757"/>
      <c r="O130" s="757"/>
      <c r="P130" s="761"/>
      <c r="Q130" s="761"/>
      <c r="R130" s="775"/>
      <c r="S130" s="762"/>
    </row>
    <row r="131" spans="1:19" ht="14.4" customHeight="1" x14ac:dyDescent="0.3">
      <c r="A131" s="756" t="s">
        <v>4285</v>
      </c>
      <c r="B131" s="757" t="s">
        <v>4327</v>
      </c>
      <c r="C131" s="757" t="s">
        <v>582</v>
      </c>
      <c r="D131" s="757" t="s">
        <v>1883</v>
      </c>
      <c r="E131" s="757" t="s">
        <v>4287</v>
      </c>
      <c r="F131" s="757" t="s">
        <v>4340</v>
      </c>
      <c r="G131" s="757" t="s">
        <v>4341</v>
      </c>
      <c r="H131" s="761">
        <v>1</v>
      </c>
      <c r="I131" s="761">
        <v>120</v>
      </c>
      <c r="J131" s="757"/>
      <c r="K131" s="757">
        <v>120</v>
      </c>
      <c r="L131" s="761"/>
      <c r="M131" s="761"/>
      <c r="N131" s="757"/>
      <c r="O131" s="757"/>
      <c r="P131" s="761"/>
      <c r="Q131" s="761"/>
      <c r="R131" s="775"/>
      <c r="S131" s="762"/>
    </row>
    <row r="132" spans="1:19" ht="14.4" customHeight="1" x14ac:dyDescent="0.3">
      <c r="A132" s="756" t="s">
        <v>4285</v>
      </c>
      <c r="B132" s="757" t="s">
        <v>4327</v>
      </c>
      <c r="C132" s="757" t="s">
        <v>582</v>
      </c>
      <c r="D132" s="757" t="s">
        <v>1883</v>
      </c>
      <c r="E132" s="757" t="s">
        <v>4287</v>
      </c>
      <c r="F132" s="757" t="s">
        <v>4342</v>
      </c>
      <c r="G132" s="757" t="s">
        <v>4343</v>
      </c>
      <c r="H132" s="761"/>
      <c r="I132" s="761"/>
      <c r="J132" s="757"/>
      <c r="K132" s="757"/>
      <c r="L132" s="761">
        <v>1</v>
      </c>
      <c r="M132" s="761">
        <v>91</v>
      </c>
      <c r="N132" s="757">
        <v>1</v>
      </c>
      <c r="O132" s="757">
        <v>91</v>
      </c>
      <c r="P132" s="761"/>
      <c r="Q132" s="761"/>
      <c r="R132" s="775"/>
      <c r="S132" s="762"/>
    </row>
    <row r="133" spans="1:19" ht="14.4" customHeight="1" x14ac:dyDescent="0.3">
      <c r="A133" s="756" t="s">
        <v>4285</v>
      </c>
      <c r="B133" s="757" t="s">
        <v>4327</v>
      </c>
      <c r="C133" s="757" t="s">
        <v>582</v>
      </c>
      <c r="D133" s="757" t="s">
        <v>1883</v>
      </c>
      <c r="E133" s="757" t="s">
        <v>4287</v>
      </c>
      <c r="F133" s="757" t="s">
        <v>4346</v>
      </c>
      <c r="G133" s="757" t="s">
        <v>4347</v>
      </c>
      <c r="H133" s="761"/>
      <c r="I133" s="761"/>
      <c r="J133" s="757"/>
      <c r="K133" s="757"/>
      <c r="L133" s="761">
        <v>3</v>
      </c>
      <c r="M133" s="761">
        <v>1116</v>
      </c>
      <c r="N133" s="757">
        <v>1</v>
      </c>
      <c r="O133" s="757">
        <v>372</v>
      </c>
      <c r="P133" s="761"/>
      <c r="Q133" s="761"/>
      <c r="R133" s="775"/>
      <c r="S133" s="762"/>
    </row>
    <row r="134" spans="1:19" ht="14.4" customHeight="1" x14ac:dyDescent="0.3">
      <c r="A134" s="756" t="s">
        <v>4285</v>
      </c>
      <c r="B134" s="757" t="s">
        <v>4327</v>
      </c>
      <c r="C134" s="757" t="s">
        <v>582</v>
      </c>
      <c r="D134" s="757" t="s">
        <v>1883</v>
      </c>
      <c r="E134" s="757" t="s">
        <v>4287</v>
      </c>
      <c r="F134" s="757" t="s">
        <v>4348</v>
      </c>
      <c r="G134" s="757" t="s">
        <v>4349</v>
      </c>
      <c r="H134" s="761"/>
      <c r="I134" s="761"/>
      <c r="J134" s="757"/>
      <c r="K134" s="757"/>
      <c r="L134" s="761">
        <v>1</v>
      </c>
      <c r="M134" s="761">
        <v>251</v>
      </c>
      <c r="N134" s="757">
        <v>1</v>
      </c>
      <c r="O134" s="757">
        <v>251</v>
      </c>
      <c r="P134" s="761"/>
      <c r="Q134" s="761"/>
      <c r="R134" s="775"/>
      <c r="S134" s="762"/>
    </row>
    <row r="135" spans="1:19" ht="14.4" customHeight="1" x14ac:dyDescent="0.3">
      <c r="A135" s="756" t="s">
        <v>4285</v>
      </c>
      <c r="B135" s="757" t="s">
        <v>4327</v>
      </c>
      <c r="C135" s="757" t="s">
        <v>582</v>
      </c>
      <c r="D135" s="757" t="s">
        <v>1884</v>
      </c>
      <c r="E135" s="757" t="s">
        <v>4287</v>
      </c>
      <c r="F135" s="757" t="s">
        <v>4328</v>
      </c>
      <c r="G135" s="757" t="s">
        <v>4329</v>
      </c>
      <c r="H135" s="761">
        <v>4</v>
      </c>
      <c r="I135" s="761">
        <v>324</v>
      </c>
      <c r="J135" s="757">
        <v>1.9518072289156627</v>
      </c>
      <c r="K135" s="757">
        <v>81</v>
      </c>
      <c r="L135" s="761">
        <v>2</v>
      </c>
      <c r="M135" s="761">
        <v>166</v>
      </c>
      <c r="N135" s="757">
        <v>1</v>
      </c>
      <c r="O135" s="757">
        <v>83</v>
      </c>
      <c r="P135" s="761">
        <v>1</v>
      </c>
      <c r="Q135" s="761">
        <v>83</v>
      </c>
      <c r="R135" s="775">
        <v>0.5</v>
      </c>
      <c r="S135" s="762">
        <v>83</v>
      </c>
    </row>
    <row r="136" spans="1:19" ht="14.4" customHeight="1" x14ac:dyDescent="0.3">
      <c r="A136" s="756" t="s">
        <v>4285</v>
      </c>
      <c r="B136" s="757" t="s">
        <v>4327</v>
      </c>
      <c r="C136" s="757" t="s">
        <v>582</v>
      </c>
      <c r="D136" s="757" t="s">
        <v>1884</v>
      </c>
      <c r="E136" s="757" t="s">
        <v>4287</v>
      </c>
      <c r="F136" s="757" t="s">
        <v>4330</v>
      </c>
      <c r="G136" s="757" t="s">
        <v>4331</v>
      </c>
      <c r="H136" s="761">
        <v>3</v>
      </c>
      <c r="I136" s="761">
        <v>312</v>
      </c>
      <c r="J136" s="757"/>
      <c r="K136" s="757">
        <v>104</v>
      </c>
      <c r="L136" s="761"/>
      <c r="M136" s="761"/>
      <c r="N136" s="757"/>
      <c r="O136" s="757"/>
      <c r="P136" s="761"/>
      <c r="Q136" s="761"/>
      <c r="R136" s="775"/>
      <c r="S136" s="762"/>
    </row>
    <row r="137" spans="1:19" ht="14.4" customHeight="1" x14ac:dyDescent="0.3">
      <c r="A137" s="756" t="s">
        <v>4285</v>
      </c>
      <c r="B137" s="757" t="s">
        <v>4327</v>
      </c>
      <c r="C137" s="757" t="s">
        <v>582</v>
      </c>
      <c r="D137" s="757" t="s">
        <v>1884</v>
      </c>
      <c r="E137" s="757" t="s">
        <v>4287</v>
      </c>
      <c r="F137" s="757" t="s">
        <v>4332</v>
      </c>
      <c r="G137" s="757" t="s">
        <v>4333</v>
      </c>
      <c r="H137" s="761">
        <v>10</v>
      </c>
      <c r="I137" s="761">
        <v>1180</v>
      </c>
      <c r="J137" s="757">
        <v>0.66893424036281179</v>
      </c>
      <c r="K137" s="757">
        <v>118</v>
      </c>
      <c r="L137" s="761">
        <v>14</v>
      </c>
      <c r="M137" s="761">
        <v>1764</v>
      </c>
      <c r="N137" s="757">
        <v>1</v>
      </c>
      <c r="O137" s="757">
        <v>126</v>
      </c>
      <c r="P137" s="761">
        <v>3</v>
      </c>
      <c r="Q137" s="761">
        <v>378</v>
      </c>
      <c r="R137" s="775">
        <v>0.21428571428571427</v>
      </c>
      <c r="S137" s="762">
        <v>126</v>
      </c>
    </row>
    <row r="138" spans="1:19" ht="14.4" customHeight="1" x14ac:dyDescent="0.3">
      <c r="A138" s="756" t="s">
        <v>4285</v>
      </c>
      <c r="B138" s="757" t="s">
        <v>4327</v>
      </c>
      <c r="C138" s="757" t="s">
        <v>582</v>
      </c>
      <c r="D138" s="757" t="s">
        <v>1884</v>
      </c>
      <c r="E138" s="757" t="s">
        <v>4287</v>
      </c>
      <c r="F138" s="757" t="s">
        <v>4307</v>
      </c>
      <c r="G138" s="757" t="s">
        <v>4308</v>
      </c>
      <c r="H138" s="761"/>
      <c r="I138" s="761"/>
      <c r="J138" s="757"/>
      <c r="K138" s="757"/>
      <c r="L138" s="761">
        <v>8</v>
      </c>
      <c r="M138" s="761">
        <v>266.67</v>
      </c>
      <c r="N138" s="757">
        <v>1</v>
      </c>
      <c r="O138" s="757">
        <v>33.333750000000002</v>
      </c>
      <c r="P138" s="761">
        <v>3</v>
      </c>
      <c r="Q138" s="761">
        <v>100</v>
      </c>
      <c r="R138" s="775">
        <v>0.37499531255859297</v>
      </c>
      <c r="S138" s="762">
        <v>33.333333333333336</v>
      </c>
    </row>
    <row r="139" spans="1:19" ht="14.4" customHeight="1" x14ac:dyDescent="0.3">
      <c r="A139" s="756" t="s">
        <v>4285</v>
      </c>
      <c r="B139" s="757" t="s">
        <v>4327</v>
      </c>
      <c r="C139" s="757" t="s">
        <v>582</v>
      </c>
      <c r="D139" s="757" t="s">
        <v>1884</v>
      </c>
      <c r="E139" s="757" t="s">
        <v>4287</v>
      </c>
      <c r="F139" s="757" t="s">
        <v>4344</v>
      </c>
      <c r="G139" s="757" t="s">
        <v>4345</v>
      </c>
      <c r="H139" s="761"/>
      <c r="I139" s="761"/>
      <c r="J139" s="757"/>
      <c r="K139" s="757"/>
      <c r="L139" s="761">
        <v>1</v>
      </c>
      <c r="M139" s="761">
        <v>183</v>
      </c>
      <c r="N139" s="757">
        <v>1</v>
      </c>
      <c r="O139" s="757">
        <v>183</v>
      </c>
      <c r="P139" s="761"/>
      <c r="Q139" s="761"/>
      <c r="R139" s="775"/>
      <c r="S139" s="762"/>
    </row>
    <row r="140" spans="1:19" ht="14.4" customHeight="1" x14ac:dyDescent="0.3">
      <c r="A140" s="756" t="s">
        <v>4285</v>
      </c>
      <c r="B140" s="757" t="s">
        <v>4327</v>
      </c>
      <c r="C140" s="757" t="s">
        <v>582</v>
      </c>
      <c r="D140" s="757" t="s">
        <v>1885</v>
      </c>
      <c r="E140" s="757" t="s">
        <v>4287</v>
      </c>
      <c r="F140" s="757" t="s">
        <v>4328</v>
      </c>
      <c r="G140" s="757" t="s">
        <v>4329</v>
      </c>
      <c r="H140" s="761"/>
      <c r="I140" s="761"/>
      <c r="J140" s="757"/>
      <c r="K140" s="757"/>
      <c r="L140" s="761">
        <v>2</v>
      </c>
      <c r="M140" s="761">
        <v>166</v>
      </c>
      <c r="N140" s="757">
        <v>1</v>
      </c>
      <c r="O140" s="757">
        <v>83</v>
      </c>
      <c r="P140" s="761"/>
      <c r="Q140" s="761"/>
      <c r="R140" s="775"/>
      <c r="S140" s="762"/>
    </row>
    <row r="141" spans="1:19" ht="14.4" customHeight="1" x14ac:dyDescent="0.3">
      <c r="A141" s="756" t="s">
        <v>4285</v>
      </c>
      <c r="B141" s="757" t="s">
        <v>4327</v>
      </c>
      <c r="C141" s="757" t="s">
        <v>582</v>
      </c>
      <c r="D141" s="757" t="s">
        <v>1885</v>
      </c>
      <c r="E141" s="757" t="s">
        <v>4287</v>
      </c>
      <c r="F141" s="757" t="s">
        <v>4288</v>
      </c>
      <c r="G141" s="757" t="s">
        <v>4289</v>
      </c>
      <c r="H141" s="761">
        <v>5</v>
      </c>
      <c r="I141" s="761">
        <v>175</v>
      </c>
      <c r="J141" s="757">
        <v>4.7297297297297298</v>
      </c>
      <c r="K141" s="757">
        <v>35</v>
      </c>
      <c r="L141" s="761">
        <v>1</v>
      </c>
      <c r="M141" s="761">
        <v>37</v>
      </c>
      <c r="N141" s="757">
        <v>1</v>
      </c>
      <c r="O141" s="757">
        <v>37</v>
      </c>
      <c r="P141" s="761">
        <v>1</v>
      </c>
      <c r="Q141" s="761">
        <v>37</v>
      </c>
      <c r="R141" s="775">
        <v>1</v>
      </c>
      <c r="S141" s="762">
        <v>37</v>
      </c>
    </row>
    <row r="142" spans="1:19" ht="14.4" customHeight="1" x14ac:dyDescent="0.3">
      <c r="A142" s="756" t="s">
        <v>4285</v>
      </c>
      <c r="B142" s="757" t="s">
        <v>4327</v>
      </c>
      <c r="C142" s="757" t="s">
        <v>582</v>
      </c>
      <c r="D142" s="757" t="s">
        <v>1885</v>
      </c>
      <c r="E142" s="757" t="s">
        <v>4287</v>
      </c>
      <c r="F142" s="757" t="s">
        <v>3051</v>
      </c>
      <c r="G142" s="757" t="s">
        <v>4294</v>
      </c>
      <c r="H142" s="761">
        <v>2</v>
      </c>
      <c r="I142" s="761">
        <v>200</v>
      </c>
      <c r="J142" s="757"/>
      <c r="K142" s="757">
        <v>100</v>
      </c>
      <c r="L142" s="761"/>
      <c r="M142" s="761"/>
      <c r="N142" s="757"/>
      <c r="O142" s="757"/>
      <c r="P142" s="761">
        <v>1</v>
      </c>
      <c r="Q142" s="761">
        <v>141</v>
      </c>
      <c r="R142" s="775"/>
      <c r="S142" s="762">
        <v>141</v>
      </c>
    </row>
    <row r="143" spans="1:19" ht="14.4" customHeight="1" x14ac:dyDescent="0.3">
      <c r="A143" s="756" t="s">
        <v>4285</v>
      </c>
      <c r="B143" s="757" t="s">
        <v>4327</v>
      </c>
      <c r="C143" s="757" t="s">
        <v>582</v>
      </c>
      <c r="D143" s="757" t="s">
        <v>1885</v>
      </c>
      <c r="E143" s="757" t="s">
        <v>4287</v>
      </c>
      <c r="F143" s="757" t="s">
        <v>4334</v>
      </c>
      <c r="G143" s="757" t="s">
        <v>4335</v>
      </c>
      <c r="H143" s="761"/>
      <c r="I143" s="761"/>
      <c r="J143" s="757"/>
      <c r="K143" s="757"/>
      <c r="L143" s="761">
        <v>2</v>
      </c>
      <c r="M143" s="761">
        <v>854</v>
      </c>
      <c r="N143" s="757">
        <v>1</v>
      </c>
      <c r="O143" s="757">
        <v>427</v>
      </c>
      <c r="P143" s="761"/>
      <c r="Q143" s="761"/>
      <c r="R143" s="775"/>
      <c r="S143" s="762"/>
    </row>
    <row r="144" spans="1:19" ht="14.4" customHeight="1" x14ac:dyDescent="0.3">
      <c r="A144" s="756" t="s">
        <v>4285</v>
      </c>
      <c r="B144" s="757" t="s">
        <v>4327</v>
      </c>
      <c r="C144" s="757" t="s">
        <v>582</v>
      </c>
      <c r="D144" s="757" t="s">
        <v>1885</v>
      </c>
      <c r="E144" s="757" t="s">
        <v>4287</v>
      </c>
      <c r="F144" s="757" t="s">
        <v>4307</v>
      </c>
      <c r="G144" s="757" t="s">
        <v>4308</v>
      </c>
      <c r="H144" s="761">
        <v>2</v>
      </c>
      <c r="I144" s="761">
        <v>0</v>
      </c>
      <c r="J144" s="757"/>
      <c r="K144" s="757">
        <v>0</v>
      </c>
      <c r="L144" s="761"/>
      <c r="M144" s="761"/>
      <c r="N144" s="757"/>
      <c r="O144" s="757"/>
      <c r="P144" s="761"/>
      <c r="Q144" s="761"/>
      <c r="R144" s="775"/>
      <c r="S144" s="762"/>
    </row>
    <row r="145" spans="1:19" ht="14.4" customHeight="1" x14ac:dyDescent="0.3">
      <c r="A145" s="756" t="s">
        <v>4285</v>
      </c>
      <c r="B145" s="757" t="s">
        <v>4327</v>
      </c>
      <c r="C145" s="757" t="s">
        <v>582</v>
      </c>
      <c r="D145" s="757" t="s">
        <v>1885</v>
      </c>
      <c r="E145" s="757" t="s">
        <v>4287</v>
      </c>
      <c r="F145" s="757" t="s">
        <v>4311</v>
      </c>
      <c r="G145" s="757" t="s">
        <v>4312</v>
      </c>
      <c r="H145" s="761"/>
      <c r="I145" s="761"/>
      <c r="J145" s="757"/>
      <c r="K145" s="757"/>
      <c r="L145" s="761">
        <v>1</v>
      </c>
      <c r="M145" s="761">
        <v>86</v>
      </c>
      <c r="N145" s="757">
        <v>1</v>
      </c>
      <c r="O145" s="757">
        <v>86</v>
      </c>
      <c r="P145" s="761"/>
      <c r="Q145" s="761"/>
      <c r="R145" s="775"/>
      <c r="S145" s="762"/>
    </row>
    <row r="146" spans="1:19" ht="14.4" customHeight="1" thickBot="1" x14ac:dyDescent="0.35">
      <c r="A146" s="763" t="s">
        <v>4285</v>
      </c>
      <c r="B146" s="764" t="s">
        <v>4327</v>
      </c>
      <c r="C146" s="764" t="s">
        <v>582</v>
      </c>
      <c r="D146" s="764" t="s">
        <v>1885</v>
      </c>
      <c r="E146" s="764" t="s">
        <v>4287</v>
      </c>
      <c r="F146" s="764" t="s">
        <v>4313</v>
      </c>
      <c r="G146" s="764" t="s">
        <v>4314</v>
      </c>
      <c r="H146" s="768"/>
      <c r="I146" s="768"/>
      <c r="J146" s="764"/>
      <c r="K146" s="764"/>
      <c r="L146" s="768">
        <v>1</v>
      </c>
      <c r="M146" s="768">
        <v>32</v>
      </c>
      <c r="N146" s="764">
        <v>1</v>
      </c>
      <c r="O146" s="764">
        <v>32</v>
      </c>
      <c r="P146" s="768"/>
      <c r="Q146" s="768"/>
      <c r="R146" s="776"/>
      <c r="S146" s="769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67" t="s">
        <v>157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</row>
    <row r="2" spans="1:19" ht="14.4" customHeight="1" thickBot="1" x14ac:dyDescent="0.35">
      <c r="A2" s="374" t="s">
        <v>325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38236122</v>
      </c>
      <c r="C3" s="344">
        <f t="shared" ref="C3:R3" si="0">SUBTOTAL(9,C6:C1048576)</f>
        <v>16.536005749445707</v>
      </c>
      <c r="D3" s="344">
        <f t="shared" si="0"/>
        <v>46015893</v>
      </c>
      <c r="E3" s="344">
        <f t="shared" si="0"/>
        <v>13</v>
      </c>
      <c r="F3" s="344">
        <f t="shared" si="0"/>
        <v>44105332</v>
      </c>
      <c r="G3" s="347">
        <f>IF(D3&lt;&gt;0,F3/D3,"")</f>
        <v>0.95848041023565489</v>
      </c>
      <c r="H3" s="343">
        <f t="shared" si="0"/>
        <v>16018346.599999998</v>
      </c>
      <c r="I3" s="344">
        <f t="shared" si="0"/>
        <v>0.7983256603452803</v>
      </c>
      <c r="J3" s="344">
        <f t="shared" si="0"/>
        <v>20148337.179999985</v>
      </c>
      <c r="K3" s="344">
        <f t="shared" si="0"/>
        <v>2</v>
      </c>
      <c r="L3" s="344">
        <f t="shared" si="0"/>
        <v>20393425.939999994</v>
      </c>
      <c r="M3" s="345">
        <f>IF(J3&lt;&gt;0,L3/J3,"")</f>
        <v>1.0121642177123824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31" t="s">
        <v>129</v>
      </c>
      <c r="B4" s="632" t="s">
        <v>123</v>
      </c>
      <c r="C4" s="633"/>
      <c r="D4" s="633"/>
      <c r="E4" s="633"/>
      <c r="F4" s="633"/>
      <c r="G4" s="635"/>
      <c r="H4" s="632" t="s">
        <v>124</v>
      </c>
      <c r="I4" s="633"/>
      <c r="J4" s="633"/>
      <c r="K4" s="633"/>
      <c r="L4" s="633"/>
      <c r="M4" s="635"/>
      <c r="N4" s="632" t="s">
        <v>125</v>
      </c>
      <c r="O4" s="633"/>
      <c r="P4" s="633"/>
      <c r="Q4" s="633"/>
      <c r="R4" s="633"/>
      <c r="S4" s="635"/>
    </row>
    <row r="5" spans="1:19" ht="14.4" customHeight="1" thickBot="1" x14ac:dyDescent="0.35">
      <c r="A5" s="853"/>
      <c r="B5" s="854">
        <v>2015</v>
      </c>
      <c r="C5" s="855"/>
      <c r="D5" s="855">
        <v>2016</v>
      </c>
      <c r="E5" s="855"/>
      <c r="F5" s="855">
        <v>2017</v>
      </c>
      <c r="G5" s="889" t="s">
        <v>2</v>
      </c>
      <c r="H5" s="854">
        <v>2015</v>
      </c>
      <c r="I5" s="855"/>
      <c r="J5" s="855">
        <v>2016</v>
      </c>
      <c r="K5" s="855"/>
      <c r="L5" s="855">
        <v>2017</v>
      </c>
      <c r="M5" s="889" t="s">
        <v>2</v>
      </c>
      <c r="N5" s="854">
        <v>2015</v>
      </c>
      <c r="O5" s="855"/>
      <c r="P5" s="855">
        <v>2016</v>
      </c>
      <c r="Q5" s="855"/>
      <c r="R5" s="855">
        <v>2017</v>
      </c>
      <c r="S5" s="889" t="s">
        <v>2</v>
      </c>
    </row>
    <row r="6" spans="1:19" ht="14.4" customHeight="1" x14ac:dyDescent="0.3">
      <c r="A6" s="848" t="s">
        <v>4352</v>
      </c>
      <c r="B6" s="871">
        <v>18466</v>
      </c>
      <c r="C6" s="834">
        <v>1.9386876640419948</v>
      </c>
      <c r="D6" s="871">
        <v>9525</v>
      </c>
      <c r="E6" s="834">
        <v>1</v>
      </c>
      <c r="F6" s="871">
        <v>19323</v>
      </c>
      <c r="G6" s="839">
        <v>2.0286614173228346</v>
      </c>
      <c r="H6" s="871"/>
      <c r="I6" s="834"/>
      <c r="J6" s="871"/>
      <c r="K6" s="834"/>
      <c r="L6" s="871"/>
      <c r="M6" s="839"/>
      <c r="N6" s="871"/>
      <c r="O6" s="834"/>
      <c r="P6" s="871"/>
      <c r="Q6" s="834"/>
      <c r="R6" s="871"/>
      <c r="S6" s="231"/>
    </row>
    <row r="7" spans="1:19" ht="14.4" customHeight="1" x14ac:dyDescent="0.3">
      <c r="A7" s="785" t="s">
        <v>4353</v>
      </c>
      <c r="B7" s="873"/>
      <c r="C7" s="757"/>
      <c r="D7" s="873">
        <v>1008</v>
      </c>
      <c r="E7" s="757">
        <v>1</v>
      </c>
      <c r="F7" s="873">
        <v>2018</v>
      </c>
      <c r="G7" s="775">
        <v>2.001984126984127</v>
      </c>
      <c r="H7" s="873"/>
      <c r="I7" s="757"/>
      <c r="J7" s="873"/>
      <c r="K7" s="757"/>
      <c r="L7" s="873"/>
      <c r="M7" s="775"/>
      <c r="N7" s="873"/>
      <c r="O7" s="757"/>
      <c r="P7" s="873"/>
      <c r="Q7" s="757"/>
      <c r="R7" s="873"/>
      <c r="S7" s="798"/>
    </row>
    <row r="8" spans="1:19" ht="14.4" customHeight="1" x14ac:dyDescent="0.3">
      <c r="A8" s="785" t="s">
        <v>4354</v>
      </c>
      <c r="B8" s="873">
        <v>3940</v>
      </c>
      <c r="C8" s="757">
        <v>3.4744268077601412</v>
      </c>
      <c r="D8" s="873">
        <v>1134</v>
      </c>
      <c r="E8" s="757">
        <v>1</v>
      </c>
      <c r="F8" s="873">
        <v>5293</v>
      </c>
      <c r="G8" s="775">
        <v>4.6675485008818338</v>
      </c>
      <c r="H8" s="873"/>
      <c r="I8" s="757"/>
      <c r="J8" s="873"/>
      <c r="K8" s="757"/>
      <c r="L8" s="873"/>
      <c r="M8" s="775"/>
      <c r="N8" s="873"/>
      <c r="O8" s="757"/>
      <c r="P8" s="873"/>
      <c r="Q8" s="757"/>
      <c r="R8" s="873"/>
      <c r="S8" s="798"/>
    </row>
    <row r="9" spans="1:19" ht="14.4" customHeight="1" x14ac:dyDescent="0.3">
      <c r="A9" s="785" t="s">
        <v>4355</v>
      </c>
      <c r="B9" s="873"/>
      <c r="C9" s="757"/>
      <c r="D9" s="873">
        <v>1008</v>
      </c>
      <c r="E9" s="757">
        <v>1</v>
      </c>
      <c r="F9" s="873"/>
      <c r="G9" s="775"/>
      <c r="H9" s="873"/>
      <c r="I9" s="757"/>
      <c r="J9" s="873"/>
      <c r="K9" s="757"/>
      <c r="L9" s="873"/>
      <c r="M9" s="775"/>
      <c r="N9" s="873"/>
      <c r="O9" s="757"/>
      <c r="P9" s="873"/>
      <c r="Q9" s="757"/>
      <c r="R9" s="873"/>
      <c r="S9" s="798"/>
    </row>
    <row r="10" spans="1:19" ht="14.4" customHeight="1" x14ac:dyDescent="0.3">
      <c r="A10" s="785" t="s">
        <v>4356</v>
      </c>
      <c r="B10" s="873"/>
      <c r="C10" s="757"/>
      <c r="D10" s="873">
        <v>1362</v>
      </c>
      <c r="E10" s="757">
        <v>1</v>
      </c>
      <c r="F10" s="873">
        <v>355</v>
      </c>
      <c r="G10" s="775">
        <v>0.26064610866372984</v>
      </c>
      <c r="H10" s="873"/>
      <c r="I10" s="757"/>
      <c r="J10" s="873"/>
      <c r="K10" s="757"/>
      <c r="L10" s="873"/>
      <c r="M10" s="775"/>
      <c r="N10" s="873"/>
      <c r="O10" s="757"/>
      <c r="P10" s="873"/>
      <c r="Q10" s="757"/>
      <c r="R10" s="873"/>
      <c r="S10" s="798"/>
    </row>
    <row r="11" spans="1:19" ht="14.4" customHeight="1" x14ac:dyDescent="0.3">
      <c r="A11" s="785" t="s">
        <v>4357</v>
      </c>
      <c r="B11" s="873">
        <v>985</v>
      </c>
      <c r="C11" s="757"/>
      <c r="D11" s="873"/>
      <c r="E11" s="757"/>
      <c r="F11" s="873"/>
      <c r="G11" s="775"/>
      <c r="H11" s="873"/>
      <c r="I11" s="757"/>
      <c r="J11" s="873"/>
      <c r="K11" s="757"/>
      <c r="L11" s="873"/>
      <c r="M11" s="775"/>
      <c r="N11" s="873"/>
      <c r="O11" s="757"/>
      <c r="P11" s="873"/>
      <c r="Q11" s="757"/>
      <c r="R11" s="873"/>
      <c r="S11" s="798"/>
    </row>
    <row r="12" spans="1:19" ht="14.4" customHeight="1" x14ac:dyDescent="0.3">
      <c r="A12" s="785" t="s">
        <v>4358</v>
      </c>
      <c r="B12" s="873">
        <v>17104</v>
      </c>
      <c r="C12" s="757">
        <v>0.6354348552959096</v>
      </c>
      <c r="D12" s="873">
        <v>26917</v>
      </c>
      <c r="E12" s="757">
        <v>1</v>
      </c>
      <c r="F12" s="873">
        <v>4786</v>
      </c>
      <c r="G12" s="775">
        <v>0.17780584760560242</v>
      </c>
      <c r="H12" s="873"/>
      <c r="I12" s="757"/>
      <c r="J12" s="873">
        <v>83409.55</v>
      </c>
      <c r="K12" s="757">
        <v>1</v>
      </c>
      <c r="L12" s="873"/>
      <c r="M12" s="775"/>
      <c r="N12" s="873"/>
      <c r="O12" s="757"/>
      <c r="P12" s="873"/>
      <c r="Q12" s="757"/>
      <c r="R12" s="873"/>
      <c r="S12" s="798"/>
    </row>
    <row r="13" spans="1:19" ht="14.4" customHeight="1" x14ac:dyDescent="0.3">
      <c r="A13" s="785" t="s">
        <v>4359</v>
      </c>
      <c r="B13" s="873">
        <v>985</v>
      </c>
      <c r="C13" s="757">
        <v>7.8174603174603172</v>
      </c>
      <c r="D13" s="873">
        <v>126</v>
      </c>
      <c r="E13" s="757">
        <v>1</v>
      </c>
      <c r="F13" s="873"/>
      <c r="G13" s="775"/>
      <c r="H13" s="873"/>
      <c r="I13" s="757"/>
      <c r="J13" s="873"/>
      <c r="K13" s="757"/>
      <c r="L13" s="873"/>
      <c r="M13" s="775"/>
      <c r="N13" s="873"/>
      <c r="O13" s="757"/>
      <c r="P13" s="873"/>
      <c r="Q13" s="757"/>
      <c r="R13" s="873"/>
      <c r="S13" s="798"/>
    </row>
    <row r="14" spans="1:19" ht="14.4" customHeight="1" x14ac:dyDescent="0.3">
      <c r="A14" s="785" t="s">
        <v>4360</v>
      </c>
      <c r="B14" s="873"/>
      <c r="C14" s="757"/>
      <c r="D14" s="873">
        <v>4953</v>
      </c>
      <c r="E14" s="757">
        <v>1</v>
      </c>
      <c r="F14" s="873">
        <v>1009</v>
      </c>
      <c r="G14" s="775">
        <v>0.20371492025035332</v>
      </c>
      <c r="H14" s="873"/>
      <c r="I14" s="757"/>
      <c r="J14" s="873"/>
      <c r="K14" s="757"/>
      <c r="L14" s="873"/>
      <c r="M14" s="775"/>
      <c r="N14" s="873"/>
      <c r="O14" s="757"/>
      <c r="P14" s="873"/>
      <c r="Q14" s="757"/>
      <c r="R14" s="873"/>
      <c r="S14" s="798"/>
    </row>
    <row r="15" spans="1:19" ht="14.4" customHeight="1" x14ac:dyDescent="0.3">
      <c r="A15" s="785" t="s">
        <v>4361</v>
      </c>
      <c r="B15" s="873">
        <v>5067</v>
      </c>
      <c r="C15" s="757"/>
      <c r="D15" s="873"/>
      <c r="E15" s="757"/>
      <c r="F15" s="873"/>
      <c r="G15" s="775"/>
      <c r="H15" s="873"/>
      <c r="I15" s="757"/>
      <c r="J15" s="873"/>
      <c r="K15" s="757"/>
      <c r="L15" s="873"/>
      <c r="M15" s="775"/>
      <c r="N15" s="873"/>
      <c r="O15" s="757"/>
      <c r="P15" s="873"/>
      <c r="Q15" s="757"/>
      <c r="R15" s="873"/>
      <c r="S15" s="798"/>
    </row>
    <row r="16" spans="1:19" ht="14.4" customHeight="1" x14ac:dyDescent="0.3">
      <c r="A16" s="785" t="s">
        <v>4362</v>
      </c>
      <c r="B16" s="873">
        <v>985</v>
      </c>
      <c r="C16" s="757"/>
      <c r="D16" s="873"/>
      <c r="E16" s="757"/>
      <c r="F16" s="873"/>
      <c r="G16" s="775"/>
      <c r="H16" s="873"/>
      <c r="I16" s="757"/>
      <c r="J16" s="873"/>
      <c r="K16" s="757"/>
      <c r="L16" s="873"/>
      <c r="M16" s="775"/>
      <c r="N16" s="873"/>
      <c r="O16" s="757"/>
      <c r="P16" s="873"/>
      <c r="Q16" s="757"/>
      <c r="R16" s="873"/>
      <c r="S16" s="798"/>
    </row>
    <row r="17" spans="1:19" ht="14.4" customHeight="1" x14ac:dyDescent="0.3">
      <c r="A17" s="785" t="s">
        <v>4363</v>
      </c>
      <c r="B17" s="873">
        <v>985</v>
      </c>
      <c r="C17" s="757">
        <v>0.97718253968253965</v>
      </c>
      <c r="D17" s="873">
        <v>1008</v>
      </c>
      <c r="E17" s="757">
        <v>1</v>
      </c>
      <c r="F17" s="873"/>
      <c r="G17" s="775"/>
      <c r="H17" s="873"/>
      <c r="I17" s="757"/>
      <c r="J17" s="873"/>
      <c r="K17" s="757"/>
      <c r="L17" s="873"/>
      <c r="M17" s="775"/>
      <c r="N17" s="873"/>
      <c r="O17" s="757"/>
      <c r="P17" s="873"/>
      <c r="Q17" s="757"/>
      <c r="R17" s="873"/>
      <c r="S17" s="798"/>
    </row>
    <row r="18" spans="1:19" ht="14.4" customHeight="1" x14ac:dyDescent="0.3">
      <c r="A18" s="785" t="s">
        <v>4364</v>
      </c>
      <c r="B18" s="873"/>
      <c r="C18" s="757"/>
      <c r="D18" s="873">
        <v>1439</v>
      </c>
      <c r="E18" s="757">
        <v>1</v>
      </c>
      <c r="F18" s="873"/>
      <c r="G18" s="775"/>
      <c r="H18" s="873"/>
      <c r="I18" s="757"/>
      <c r="J18" s="873"/>
      <c r="K18" s="757"/>
      <c r="L18" s="873"/>
      <c r="M18" s="775"/>
      <c r="N18" s="873"/>
      <c r="O18" s="757"/>
      <c r="P18" s="873"/>
      <c r="Q18" s="757"/>
      <c r="R18" s="873"/>
      <c r="S18" s="798"/>
    </row>
    <row r="19" spans="1:19" ht="14.4" customHeight="1" x14ac:dyDescent="0.3">
      <c r="A19" s="785" t="s">
        <v>4365</v>
      </c>
      <c r="B19" s="873">
        <v>985</v>
      </c>
      <c r="C19" s="757">
        <v>0.32572751322751325</v>
      </c>
      <c r="D19" s="873">
        <v>3024</v>
      </c>
      <c r="E19" s="757">
        <v>1</v>
      </c>
      <c r="F19" s="873">
        <v>2018</v>
      </c>
      <c r="G19" s="775">
        <v>0.66732804232804233</v>
      </c>
      <c r="H19" s="873"/>
      <c r="I19" s="757"/>
      <c r="J19" s="873"/>
      <c r="K19" s="757"/>
      <c r="L19" s="873"/>
      <c r="M19" s="775"/>
      <c r="N19" s="873"/>
      <c r="O19" s="757"/>
      <c r="P19" s="873"/>
      <c r="Q19" s="757"/>
      <c r="R19" s="873"/>
      <c r="S19" s="798"/>
    </row>
    <row r="20" spans="1:19" ht="14.4" customHeight="1" x14ac:dyDescent="0.3">
      <c r="A20" s="785" t="s">
        <v>4366</v>
      </c>
      <c r="B20" s="873"/>
      <c r="C20" s="757"/>
      <c r="D20" s="873"/>
      <c r="E20" s="757"/>
      <c r="F20" s="873">
        <v>1009</v>
      </c>
      <c r="G20" s="775"/>
      <c r="H20" s="873"/>
      <c r="I20" s="757"/>
      <c r="J20" s="873"/>
      <c r="K20" s="757"/>
      <c r="L20" s="873"/>
      <c r="M20" s="775"/>
      <c r="N20" s="873"/>
      <c r="O20" s="757"/>
      <c r="P20" s="873"/>
      <c r="Q20" s="757"/>
      <c r="R20" s="873"/>
      <c r="S20" s="798"/>
    </row>
    <row r="21" spans="1:19" ht="14.4" customHeight="1" x14ac:dyDescent="0.3">
      <c r="A21" s="785" t="s">
        <v>1857</v>
      </c>
      <c r="B21" s="873">
        <v>38182389</v>
      </c>
      <c r="C21" s="757">
        <v>0.83083763626119567</v>
      </c>
      <c r="D21" s="873">
        <v>45956499</v>
      </c>
      <c r="E21" s="757">
        <v>1</v>
      </c>
      <c r="F21" s="873">
        <v>44068512</v>
      </c>
      <c r="G21" s="775">
        <v>0.95891795412875114</v>
      </c>
      <c r="H21" s="873">
        <v>16018346.599999998</v>
      </c>
      <c r="I21" s="757">
        <v>0.7983256603452803</v>
      </c>
      <c r="J21" s="873">
        <v>20064927.629999984</v>
      </c>
      <c r="K21" s="757">
        <v>1</v>
      </c>
      <c r="L21" s="873">
        <v>20393425.939999994</v>
      </c>
      <c r="M21" s="775">
        <v>1.0163717665001122</v>
      </c>
      <c r="N21" s="873"/>
      <c r="O21" s="757"/>
      <c r="P21" s="873"/>
      <c r="Q21" s="757"/>
      <c r="R21" s="873"/>
      <c r="S21" s="798"/>
    </row>
    <row r="22" spans="1:19" ht="14.4" customHeight="1" thickBot="1" x14ac:dyDescent="0.35">
      <c r="A22" s="877" t="s">
        <v>4367</v>
      </c>
      <c r="B22" s="875">
        <v>4231</v>
      </c>
      <c r="C22" s="764">
        <v>0.53624841571609627</v>
      </c>
      <c r="D22" s="875">
        <v>7890</v>
      </c>
      <c r="E22" s="764">
        <v>1</v>
      </c>
      <c r="F22" s="875">
        <v>1009</v>
      </c>
      <c r="G22" s="776">
        <v>0.12788339670468948</v>
      </c>
      <c r="H22" s="875"/>
      <c r="I22" s="764"/>
      <c r="J22" s="875"/>
      <c r="K22" s="764"/>
      <c r="L22" s="875"/>
      <c r="M22" s="776"/>
      <c r="N22" s="875"/>
      <c r="O22" s="764"/>
      <c r="P22" s="875"/>
      <c r="Q22" s="764"/>
      <c r="R22" s="875"/>
      <c r="S22" s="79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4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55" t="s">
        <v>5069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</row>
    <row r="2" spans="1:17" ht="14.4" customHeight="1" thickBot="1" x14ac:dyDescent="0.35">
      <c r="A2" s="374" t="s">
        <v>325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22332.720000000001</v>
      </c>
      <c r="G3" s="208">
        <f t="shared" si="0"/>
        <v>54254468.599999994</v>
      </c>
      <c r="H3" s="208"/>
      <c r="I3" s="208"/>
      <c r="J3" s="208">
        <f t="shared" si="0"/>
        <v>26768.19</v>
      </c>
      <c r="K3" s="208">
        <f t="shared" si="0"/>
        <v>66164230.18</v>
      </c>
      <c r="L3" s="208"/>
      <c r="M3" s="208"/>
      <c r="N3" s="208">
        <f t="shared" si="0"/>
        <v>26145.5</v>
      </c>
      <c r="O3" s="208">
        <f t="shared" si="0"/>
        <v>64498757.940000013</v>
      </c>
      <c r="P3" s="79">
        <f>IF(K3=0,0,O3/K3)</f>
        <v>0.97482820799895853</v>
      </c>
      <c r="Q3" s="209">
        <f>IF(N3=0,0,O3/N3)</f>
        <v>2466.916216557343</v>
      </c>
    </row>
    <row r="4" spans="1:17" ht="14.4" customHeight="1" x14ac:dyDescent="0.3">
      <c r="A4" s="640" t="s">
        <v>74</v>
      </c>
      <c r="B4" s="638" t="s">
        <v>119</v>
      </c>
      <c r="C4" s="640" t="s">
        <v>120</v>
      </c>
      <c r="D4" s="649" t="s">
        <v>121</v>
      </c>
      <c r="E4" s="641" t="s">
        <v>81</v>
      </c>
      <c r="F4" s="647">
        <v>2015</v>
      </c>
      <c r="G4" s="648"/>
      <c r="H4" s="210"/>
      <c r="I4" s="210"/>
      <c r="J4" s="647">
        <v>2016</v>
      </c>
      <c r="K4" s="648"/>
      <c r="L4" s="210"/>
      <c r="M4" s="210"/>
      <c r="N4" s="647">
        <v>2017</v>
      </c>
      <c r="O4" s="648"/>
      <c r="P4" s="650" t="s">
        <v>2</v>
      </c>
      <c r="Q4" s="639" t="s">
        <v>122</v>
      </c>
    </row>
    <row r="5" spans="1:17" ht="14.4" customHeight="1" thickBot="1" x14ac:dyDescent="0.35">
      <c r="A5" s="880"/>
      <c r="B5" s="878"/>
      <c r="C5" s="880"/>
      <c r="D5" s="890"/>
      <c r="E5" s="882"/>
      <c r="F5" s="891" t="s">
        <v>91</v>
      </c>
      <c r="G5" s="892" t="s">
        <v>14</v>
      </c>
      <c r="H5" s="893"/>
      <c r="I5" s="893"/>
      <c r="J5" s="891" t="s">
        <v>91</v>
      </c>
      <c r="K5" s="892" t="s">
        <v>14</v>
      </c>
      <c r="L5" s="893"/>
      <c r="M5" s="893"/>
      <c r="N5" s="891" t="s">
        <v>91</v>
      </c>
      <c r="O5" s="892" t="s">
        <v>14</v>
      </c>
      <c r="P5" s="894"/>
      <c r="Q5" s="887"/>
    </row>
    <row r="6" spans="1:17" ht="14.4" customHeight="1" x14ac:dyDescent="0.3">
      <c r="A6" s="833" t="s">
        <v>4368</v>
      </c>
      <c r="B6" s="834" t="s">
        <v>4286</v>
      </c>
      <c r="C6" s="834" t="s">
        <v>4287</v>
      </c>
      <c r="D6" s="834" t="s">
        <v>4288</v>
      </c>
      <c r="E6" s="834" t="s">
        <v>4289</v>
      </c>
      <c r="F6" s="225">
        <v>2</v>
      </c>
      <c r="G6" s="225">
        <v>70</v>
      </c>
      <c r="H6" s="225">
        <v>1.8918918918918919</v>
      </c>
      <c r="I6" s="225">
        <v>35</v>
      </c>
      <c r="J6" s="225">
        <v>1</v>
      </c>
      <c r="K6" s="225">
        <v>37</v>
      </c>
      <c r="L6" s="225">
        <v>1</v>
      </c>
      <c r="M6" s="225">
        <v>37</v>
      </c>
      <c r="N6" s="225">
        <v>1</v>
      </c>
      <c r="O6" s="225">
        <v>37</v>
      </c>
      <c r="P6" s="839">
        <v>1</v>
      </c>
      <c r="Q6" s="847">
        <v>37</v>
      </c>
    </row>
    <row r="7" spans="1:17" ht="14.4" customHeight="1" x14ac:dyDescent="0.3">
      <c r="A7" s="756" t="s">
        <v>4368</v>
      </c>
      <c r="B7" s="757" t="s">
        <v>4286</v>
      </c>
      <c r="C7" s="757" t="s">
        <v>4287</v>
      </c>
      <c r="D7" s="757" t="s">
        <v>4299</v>
      </c>
      <c r="E7" s="757" t="s">
        <v>4300</v>
      </c>
      <c r="F7" s="761">
        <v>15</v>
      </c>
      <c r="G7" s="761">
        <v>14775</v>
      </c>
      <c r="H7" s="761">
        <v>2.0939625850340136</v>
      </c>
      <c r="I7" s="761">
        <v>985</v>
      </c>
      <c r="J7" s="761">
        <v>7</v>
      </c>
      <c r="K7" s="761">
        <v>7056</v>
      </c>
      <c r="L7" s="761">
        <v>1</v>
      </c>
      <c r="M7" s="761">
        <v>1008</v>
      </c>
      <c r="N7" s="761">
        <v>14</v>
      </c>
      <c r="O7" s="761">
        <v>14126</v>
      </c>
      <c r="P7" s="775">
        <v>2.001984126984127</v>
      </c>
      <c r="Q7" s="762">
        <v>1009</v>
      </c>
    </row>
    <row r="8" spans="1:17" ht="14.4" customHeight="1" x14ac:dyDescent="0.3">
      <c r="A8" s="756" t="s">
        <v>4368</v>
      </c>
      <c r="B8" s="757" t="s">
        <v>4286</v>
      </c>
      <c r="C8" s="757" t="s">
        <v>4287</v>
      </c>
      <c r="D8" s="757" t="s">
        <v>4307</v>
      </c>
      <c r="E8" s="757" t="s">
        <v>4308</v>
      </c>
      <c r="F8" s="761">
        <v>1</v>
      </c>
      <c r="G8" s="761">
        <v>0</v>
      </c>
      <c r="H8" s="761"/>
      <c r="I8" s="761">
        <v>0</v>
      </c>
      <c r="J8" s="761"/>
      <c r="K8" s="761"/>
      <c r="L8" s="761"/>
      <c r="M8" s="761"/>
      <c r="N8" s="761"/>
      <c r="O8" s="761"/>
      <c r="P8" s="775"/>
      <c r="Q8" s="762"/>
    </row>
    <row r="9" spans="1:17" ht="14.4" customHeight="1" x14ac:dyDescent="0.3">
      <c r="A9" s="756" t="s">
        <v>4368</v>
      </c>
      <c r="B9" s="757" t="s">
        <v>4286</v>
      </c>
      <c r="C9" s="757" t="s">
        <v>4287</v>
      </c>
      <c r="D9" s="757" t="s">
        <v>4315</v>
      </c>
      <c r="E9" s="757" t="s">
        <v>4316</v>
      </c>
      <c r="F9" s="761">
        <v>1</v>
      </c>
      <c r="G9" s="761">
        <v>1912</v>
      </c>
      <c r="H9" s="761">
        <v>0.99118714359771898</v>
      </c>
      <c r="I9" s="761">
        <v>1912</v>
      </c>
      <c r="J9" s="761">
        <v>1</v>
      </c>
      <c r="K9" s="761">
        <v>1929</v>
      </c>
      <c r="L9" s="761">
        <v>1</v>
      </c>
      <c r="M9" s="761">
        <v>1929</v>
      </c>
      <c r="N9" s="761">
        <v>2</v>
      </c>
      <c r="O9" s="761">
        <v>4030</v>
      </c>
      <c r="P9" s="775">
        <v>2.0891653706583724</v>
      </c>
      <c r="Q9" s="762">
        <v>2015</v>
      </c>
    </row>
    <row r="10" spans="1:17" ht="14.4" customHeight="1" x14ac:dyDescent="0.3">
      <c r="A10" s="756" t="s">
        <v>4368</v>
      </c>
      <c r="B10" s="757" t="s">
        <v>4286</v>
      </c>
      <c r="C10" s="757" t="s">
        <v>4287</v>
      </c>
      <c r="D10" s="757" t="s">
        <v>4317</v>
      </c>
      <c r="E10" s="757" t="s">
        <v>4318</v>
      </c>
      <c r="F10" s="761">
        <v>2</v>
      </c>
      <c r="G10" s="761">
        <v>662</v>
      </c>
      <c r="H10" s="761"/>
      <c r="I10" s="761">
        <v>331</v>
      </c>
      <c r="J10" s="761"/>
      <c r="K10" s="761"/>
      <c r="L10" s="761"/>
      <c r="M10" s="761"/>
      <c r="N10" s="761"/>
      <c r="O10" s="761"/>
      <c r="P10" s="775"/>
      <c r="Q10" s="762"/>
    </row>
    <row r="11" spans="1:17" ht="14.4" customHeight="1" x14ac:dyDescent="0.3">
      <c r="A11" s="756" t="s">
        <v>4368</v>
      </c>
      <c r="B11" s="757" t="s">
        <v>4327</v>
      </c>
      <c r="C11" s="757" t="s">
        <v>4287</v>
      </c>
      <c r="D11" s="757" t="s">
        <v>4332</v>
      </c>
      <c r="E11" s="757" t="s">
        <v>4333</v>
      </c>
      <c r="F11" s="761"/>
      <c r="G11" s="761"/>
      <c r="H11" s="761"/>
      <c r="I11" s="761"/>
      <c r="J11" s="761">
        <v>2</v>
      </c>
      <c r="K11" s="761">
        <v>252</v>
      </c>
      <c r="L11" s="761">
        <v>1</v>
      </c>
      <c r="M11" s="761">
        <v>126</v>
      </c>
      <c r="N11" s="761">
        <v>1</v>
      </c>
      <c r="O11" s="761">
        <v>126</v>
      </c>
      <c r="P11" s="775">
        <v>0.5</v>
      </c>
      <c r="Q11" s="762">
        <v>126</v>
      </c>
    </row>
    <row r="12" spans="1:17" ht="14.4" customHeight="1" x14ac:dyDescent="0.3">
      <c r="A12" s="756" t="s">
        <v>4368</v>
      </c>
      <c r="B12" s="757" t="s">
        <v>4327</v>
      </c>
      <c r="C12" s="757" t="s">
        <v>4287</v>
      </c>
      <c r="D12" s="757" t="s">
        <v>4346</v>
      </c>
      <c r="E12" s="757" t="s">
        <v>4347</v>
      </c>
      <c r="F12" s="761">
        <v>3</v>
      </c>
      <c r="G12" s="761">
        <v>1047</v>
      </c>
      <c r="H12" s="761"/>
      <c r="I12" s="761">
        <v>349</v>
      </c>
      <c r="J12" s="761"/>
      <c r="K12" s="761"/>
      <c r="L12" s="761"/>
      <c r="M12" s="761"/>
      <c r="N12" s="761"/>
      <c r="O12" s="761"/>
      <c r="P12" s="775"/>
      <c r="Q12" s="762"/>
    </row>
    <row r="13" spans="1:17" ht="14.4" customHeight="1" x14ac:dyDescent="0.3">
      <c r="A13" s="756" t="s">
        <v>4368</v>
      </c>
      <c r="B13" s="757" t="s">
        <v>4327</v>
      </c>
      <c r="C13" s="757" t="s">
        <v>4287</v>
      </c>
      <c r="D13" s="757" t="s">
        <v>4348</v>
      </c>
      <c r="E13" s="757" t="s">
        <v>4349</v>
      </c>
      <c r="F13" s="761"/>
      <c r="G13" s="761"/>
      <c r="H13" s="761"/>
      <c r="I13" s="761"/>
      <c r="J13" s="761">
        <v>1</v>
      </c>
      <c r="K13" s="761">
        <v>251</v>
      </c>
      <c r="L13" s="761">
        <v>1</v>
      </c>
      <c r="M13" s="761">
        <v>251</v>
      </c>
      <c r="N13" s="761">
        <v>4</v>
      </c>
      <c r="O13" s="761">
        <v>1004</v>
      </c>
      <c r="P13" s="775">
        <v>4</v>
      </c>
      <c r="Q13" s="762">
        <v>251</v>
      </c>
    </row>
    <row r="14" spans="1:17" ht="14.4" customHeight="1" x14ac:dyDescent="0.3">
      <c r="A14" s="756" t="s">
        <v>4369</v>
      </c>
      <c r="B14" s="757" t="s">
        <v>4286</v>
      </c>
      <c r="C14" s="757" t="s">
        <v>4287</v>
      </c>
      <c r="D14" s="757" t="s">
        <v>4299</v>
      </c>
      <c r="E14" s="757" t="s">
        <v>4300</v>
      </c>
      <c r="F14" s="761"/>
      <c r="G14" s="761"/>
      <c r="H14" s="761"/>
      <c r="I14" s="761"/>
      <c r="J14" s="761">
        <v>1</v>
      </c>
      <c r="K14" s="761">
        <v>1008</v>
      </c>
      <c r="L14" s="761">
        <v>1</v>
      </c>
      <c r="M14" s="761">
        <v>1008</v>
      </c>
      <c r="N14" s="761">
        <v>2</v>
      </c>
      <c r="O14" s="761">
        <v>2018</v>
      </c>
      <c r="P14" s="775">
        <v>2.001984126984127</v>
      </c>
      <c r="Q14" s="762">
        <v>1009</v>
      </c>
    </row>
    <row r="15" spans="1:17" ht="14.4" customHeight="1" x14ac:dyDescent="0.3">
      <c r="A15" s="756" t="s">
        <v>4370</v>
      </c>
      <c r="B15" s="757" t="s">
        <v>4286</v>
      </c>
      <c r="C15" s="757" t="s">
        <v>4287</v>
      </c>
      <c r="D15" s="757" t="s">
        <v>4299</v>
      </c>
      <c r="E15" s="757" t="s">
        <v>4300</v>
      </c>
      <c r="F15" s="761">
        <v>4</v>
      </c>
      <c r="G15" s="761">
        <v>3940</v>
      </c>
      <c r="H15" s="761">
        <v>3.9087301587301586</v>
      </c>
      <c r="I15" s="761">
        <v>985</v>
      </c>
      <c r="J15" s="761">
        <v>1</v>
      </c>
      <c r="K15" s="761">
        <v>1008</v>
      </c>
      <c r="L15" s="761">
        <v>1</v>
      </c>
      <c r="M15" s="761">
        <v>1008</v>
      </c>
      <c r="N15" s="761">
        <v>3</v>
      </c>
      <c r="O15" s="761">
        <v>3027</v>
      </c>
      <c r="P15" s="775">
        <v>3.0029761904761907</v>
      </c>
      <c r="Q15" s="762">
        <v>1009</v>
      </c>
    </row>
    <row r="16" spans="1:17" ht="14.4" customHeight="1" x14ac:dyDescent="0.3">
      <c r="A16" s="756" t="s">
        <v>4370</v>
      </c>
      <c r="B16" s="757" t="s">
        <v>4286</v>
      </c>
      <c r="C16" s="757" t="s">
        <v>4287</v>
      </c>
      <c r="D16" s="757" t="s">
        <v>4315</v>
      </c>
      <c r="E16" s="757" t="s">
        <v>4316</v>
      </c>
      <c r="F16" s="761"/>
      <c r="G16" s="761"/>
      <c r="H16" s="761"/>
      <c r="I16" s="761"/>
      <c r="J16" s="761"/>
      <c r="K16" s="761"/>
      <c r="L16" s="761"/>
      <c r="M16" s="761"/>
      <c r="N16" s="761">
        <v>1</v>
      </c>
      <c r="O16" s="761">
        <v>2015</v>
      </c>
      <c r="P16" s="775"/>
      <c r="Q16" s="762">
        <v>2015</v>
      </c>
    </row>
    <row r="17" spans="1:17" ht="14.4" customHeight="1" x14ac:dyDescent="0.3">
      <c r="A17" s="756" t="s">
        <v>4370</v>
      </c>
      <c r="B17" s="757" t="s">
        <v>4327</v>
      </c>
      <c r="C17" s="757" t="s">
        <v>4287</v>
      </c>
      <c r="D17" s="757" t="s">
        <v>4332</v>
      </c>
      <c r="E17" s="757" t="s">
        <v>4333</v>
      </c>
      <c r="F17" s="761"/>
      <c r="G17" s="761"/>
      <c r="H17" s="761"/>
      <c r="I17" s="761"/>
      <c r="J17" s="761">
        <v>1</v>
      </c>
      <c r="K17" s="761">
        <v>126</v>
      </c>
      <c r="L17" s="761">
        <v>1</v>
      </c>
      <c r="M17" s="761">
        <v>126</v>
      </c>
      <c r="N17" s="761"/>
      <c r="O17" s="761"/>
      <c r="P17" s="775"/>
      <c r="Q17" s="762"/>
    </row>
    <row r="18" spans="1:17" ht="14.4" customHeight="1" x14ac:dyDescent="0.3">
      <c r="A18" s="756" t="s">
        <v>4370</v>
      </c>
      <c r="B18" s="757" t="s">
        <v>4327</v>
      </c>
      <c r="C18" s="757" t="s">
        <v>4287</v>
      </c>
      <c r="D18" s="757" t="s">
        <v>4348</v>
      </c>
      <c r="E18" s="757" t="s">
        <v>4349</v>
      </c>
      <c r="F18" s="761"/>
      <c r="G18" s="761"/>
      <c r="H18" s="761"/>
      <c r="I18" s="761"/>
      <c r="J18" s="761"/>
      <c r="K18" s="761"/>
      <c r="L18" s="761"/>
      <c r="M18" s="761"/>
      <c r="N18" s="761">
        <v>1</v>
      </c>
      <c r="O18" s="761">
        <v>251</v>
      </c>
      <c r="P18" s="775"/>
      <c r="Q18" s="762">
        <v>251</v>
      </c>
    </row>
    <row r="19" spans="1:17" ht="14.4" customHeight="1" x14ac:dyDescent="0.3">
      <c r="A19" s="756" t="s">
        <v>4371</v>
      </c>
      <c r="B19" s="757" t="s">
        <v>4286</v>
      </c>
      <c r="C19" s="757" t="s">
        <v>4287</v>
      </c>
      <c r="D19" s="757" t="s">
        <v>4299</v>
      </c>
      <c r="E19" s="757" t="s">
        <v>4300</v>
      </c>
      <c r="F19" s="761"/>
      <c r="G19" s="761"/>
      <c r="H19" s="761"/>
      <c r="I19" s="761"/>
      <c r="J19" s="761">
        <v>1</v>
      </c>
      <c r="K19" s="761">
        <v>1008</v>
      </c>
      <c r="L19" s="761">
        <v>1</v>
      </c>
      <c r="M19" s="761">
        <v>1008</v>
      </c>
      <c r="N19" s="761"/>
      <c r="O19" s="761"/>
      <c r="P19" s="775"/>
      <c r="Q19" s="762"/>
    </row>
    <row r="20" spans="1:17" ht="14.4" customHeight="1" x14ac:dyDescent="0.3">
      <c r="A20" s="756" t="s">
        <v>4372</v>
      </c>
      <c r="B20" s="757" t="s">
        <v>4286</v>
      </c>
      <c r="C20" s="757" t="s">
        <v>4287</v>
      </c>
      <c r="D20" s="757" t="s">
        <v>4299</v>
      </c>
      <c r="E20" s="757" t="s">
        <v>4300</v>
      </c>
      <c r="F20" s="761"/>
      <c r="G20" s="761"/>
      <c r="H20" s="761"/>
      <c r="I20" s="761"/>
      <c r="J20" s="761">
        <v>1</v>
      </c>
      <c r="K20" s="761">
        <v>1008</v>
      </c>
      <c r="L20" s="761">
        <v>1</v>
      </c>
      <c r="M20" s="761">
        <v>1008</v>
      </c>
      <c r="N20" s="761"/>
      <c r="O20" s="761"/>
      <c r="P20" s="775"/>
      <c r="Q20" s="762"/>
    </row>
    <row r="21" spans="1:17" ht="14.4" customHeight="1" x14ac:dyDescent="0.3">
      <c r="A21" s="756" t="s">
        <v>4372</v>
      </c>
      <c r="B21" s="757" t="s">
        <v>4286</v>
      </c>
      <c r="C21" s="757" t="s">
        <v>4287</v>
      </c>
      <c r="D21" s="757" t="s">
        <v>4317</v>
      </c>
      <c r="E21" s="757" t="s">
        <v>4318</v>
      </c>
      <c r="F21" s="761"/>
      <c r="G21" s="761"/>
      <c r="H21" s="761"/>
      <c r="I21" s="761"/>
      <c r="J21" s="761">
        <v>1</v>
      </c>
      <c r="K21" s="761">
        <v>354</v>
      </c>
      <c r="L21" s="761">
        <v>1</v>
      </c>
      <c r="M21" s="761">
        <v>354</v>
      </c>
      <c r="N21" s="761">
        <v>1</v>
      </c>
      <c r="O21" s="761">
        <v>355</v>
      </c>
      <c r="P21" s="775">
        <v>1.0028248587570621</v>
      </c>
      <c r="Q21" s="762">
        <v>355</v>
      </c>
    </row>
    <row r="22" spans="1:17" ht="14.4" customHeight="1" x14ac:dyDescent="0.3">
      <c r="A22" s="756" t="s">
        <v>4285</v>
      </c>
      <c r="B22" s="757" t="s">
        <v>4286</v>
      </c>
      <c r="C22" s="757" t="s">
        <v>4287</v>
      </c>
      <c r="D22" s="757" t="s">
        <v>4299</v>
      </c>
      <c r="E22" s="757" t="s">
        <v>4300</v>
      </c>
      <c r="F22" s="761">
        <v>1</v>
      </c>
      <c r="G22" s="761">
        <v>985</v>
      </c>
      <c r="H22" s="761"/>
      <c r="I22" s="761">
        <v>985</v>
      </c>
      <c r="J22" s="761"/>
      <c r="K22" s="761"/>
      <c r="L22" s="761"/>
      <c r="M22" s="761"/>
      <c r="N22" s="761"/>
      <c r="O22" s="761"/>
      <c r="P22" s="775"/>
      <c r="Q22" s="762"/>
    </row>
    <row r="23" spans="1:17" ht="14.4" customHeight="1" x14ac:dyDescent="0.3">
      <c r="A23" s="756" t="s">
        <v>4373</v>
      </c>
      <c r="B23" s="757" t="s">
        <v>4286</v>
      </c>
      <c r="C23" s="757" t="s">
        <v>4287</v>
      </c>
      <c r="D23" s="757" t="s">
        <v>4297</v>
      </c>
      <c r="E23" s="757" t="s">
        <v>4298</v>
      </c>
      <c r="F23" s="761">
        <v>1</v>
      </c>
      <c r="G23" s="761">
        <v>415</v>
      </c>
      <c r="H23" s="761"/>
      <c r="I23" s="761">
        <v>415</v>
      </c>
      <c r="J23" s="761"/>
      <c r="K23" s="761"/>
      <c r="L23" s="761"/>
      <c r="M23" s="761"/>
      <c r="N23" s="761"/>
      <c r="O23" s="761"/>
      <c r="P23" s="775"/>
      <c r="Q23" s="762"/>
    </row>
    <row r="24" spans="1:17" ht="14.4" customHeight="1" x14ac:dyDescent="0.3">
      <c r="A24" s="756" t="s">
        <v>4373</v>
      </c>
      <c r="B24" s="757" t="s">
        <v>4286</v>
      </c>
      <c r="C24" s="757" t="s">
        <v>4287</v>
      </c>
      <c r="D24" s="757" t="s">
        <v>4299</v>
      </c>
      <c r="E24" s="757" t="s">
        <v>4300</v>
      </c>
      <c r="F24" s="761">
        <v>11</v>
      </c>
      <c r="G24" s="761">
        <v>10835</v>
      </c>
      <c r="H24" s="761">
        <v>1.7915013227513228</v>
      </c>
      <c r="I24" s="761">
        <v>985</v>
      </c>
      <c r="J24" s="761">
        <v>6</v>
      </c>
      <c r="K24" s="761">
        <v>6048</v>
      </c>
      <c r="L24" s="761">
        <v>1</v>
      </c>
      <c r="M24" s="761">
        <v>1008</v>
      </c>
      <c r="N24" s="761">
        <v>4</v>
      </c>
      <c r="O24" s="761">
        <v>4036</v>
      </c>
      <c r="P24" s="775">
        <v>0.66732804232804233</v>
      </c>
      <c r="Q24" s="762">
        <v>1009</v>
      </c>
    </row>
    <row r="25" spans="1:17" ht="14.4" customHeight="1" x14ac:dyDescent="0.3">
      <c r="A25" s="756" t="s">
        <v>4373</v>
      </c>
      <c r="B25" s="757" t="s">
        <v>4286</v>
      </c>
      <c r="C25" s="757" t="s">
        <v>4287</v>
      </c>
      <c r="D25" s="757" t="s">
        <v>4315</v>
      </c>
      <c r="E25" s="757" t="s">
        <v>4316</v>
      </c>
      <c r="F25" s="761">
        <v>3</v>
      </c>
      <c r="G25" s="761">
        <v>5736</v>
      </c>
      <c r="H25" s="761">
        <v>2.9735614307931573</v>
      </c>
      <c r="I25" s="761">
        <v>1912</v>
      </c>
      <c r="J25" s="761">
        <v>1</v>
      </c>
      <c r="K25" s="761">
        <v>1929</v>
      </c>
      <c r="L25" s="761">
        <v>1</v>
      </c>
      <c r="M25" s="761">
        <v>1929</v>
      </c>
      <c r="N25" s="761"/>
      <c r="O25" s="761"/>
      <c r="P25" s="775"/>
      <c r="Q25" s="762"/>
    </row>
    <row r="26" spans="1:17" ht="14.4" customHeight="1" x14ac:dyDescent="0.3">
      <c r="A26" s="756" t="s">
        <v>4373</v>
      </c>
      <c r="B26" s="757" t="s">
        <v>4327</v>
      </c>
      <c r="C26" s="757" t="s">
        <v>4287</v>
      </c>
      <c r="D26" s="757" t="s">
        <v>4332</v>
      </c>
      <c r="E26" s="757" t="s">
        <v>4333</v>
      </c>
      <c r="F26" s="761">
        <v>1</v>
      </c>
      <c r="G26" s="761">
        <v>118</v>
      </c>
      <c r="H26" s="761">
        <v>0.46825396825396826</v>
      </c>
      <c r="I26" s="761">
        <v>118</v>
      </c>
      <c r="J26" s="761">
        <v>2</v>
      </c>
      <c r="K26" s="761">
        <v>252</v>
      </c>
      <c r="L26" s="761">
        <v>1</v>
      </c>
      <c r="M26" s="761">
        <v>126</v>
      </c>
      <c r="N26" s="761">
        <v>1</v>
      </c>
      <c r="O26" s="761">
        <v>126</v>
      </c>
      <c r="P26" s="775">
        <v>0.5</v>
      </c>
      <c r="Q26" s="762">
        <v>126</v>
      </c>
    </row>
    <row r="27" spans="1:17" ht="14.4" customHeight="1" x14ac:dyDescent="0.3">
      <c r="A27" s="756" t="s">
        <v>4373</v>
      </c>
      <c r="B27" s="757" t="s">
        <v>4327</v>
      </c>
      <c r="C27" s="757" t="s">
        <v>4287</v>
      </c>
      <c r="D27" s="757" t="s">
        <v>4346</v>
      </c>
      <c r="E27" s="757" t="s">
        <v>4347</v>
      </c>
      <c r="F27" s="761"/>
      <c r="G27" s="761"/>
      <c r="H27" s="761"/>
      <c r="I27" s="761"/>
      <c r="J27" s="761"/>
      <c r="K27" s="761"/>
      <c r="L27" s="761"/>
      <c r="M27" s="761"/>
      <c r="N27" s="761">
        <v>1</v>
      </c>
      <c r="O27" s="761">
        <v>373</v>
      </c>
      <c r="P27" s="775"/>
      <c r="Q27" s="762">
        <v>373</v>
      </c>
    </row>
    <row r="28" spans="1:17" ht="14.4" customHeight="1" x14ac:dyDescent="0.3">
      <c r="A28" s="756" t="s">
        <v>4373</v>
      </c>
      <c r="B28" s="757" t="s">
        <v>4327</v>
      </c>
      <c r="C28" s="757" t="s">
        <v>4287</v>
      </c>
      <c r="D28" s="757" t="s">
        <v>4348</v>
      </c>
      <c r="E28" s="757" t="s">
        <v>4349</v>
      </c>
      <c r="F28" s="761"/>
      <c r="G28" s="761"/>
      <c r="H28" s="761"/>
      <c r="I28" s="761"/>
      <c r="J28" s="761"/>
      <c r="K28" s="761"/>
      <c r="L28" s="761"/>
      <c r="M28" s="761"/>
      <c r="N28" s="761">
        <v>1</v>
      </c>
      <c r="O28" s="761">
        <v>251</v>
      </c>
      <c r="P28" s="775"/>
      <c r="Q28" s="762">
        <v>251</v>
      </c>
    </row>
    <row r="29" spans="1:17" ht="14.4" customHeight="1" x14ac:dyDescent="0.3">
      <c r="A29" s="756" t="s">
        <v>4373</v>
      </c>
      <c r="B29" s="757" t="s">
        <v>4374</v>
      </c>
      <c r="C29" s="757" t="s">
        <v>4375</v>
      </c>
      <c r="D29" s="757" t="s">
        <v>4376</v>
      </c>
      <c r="E29" s="757" t="s">
        <v>4377</v>
      </c>
      <c r="F29" s="761"/>
      <c r="G29" s="761"/>
      <c r="H29" s="761"/>
      <c r="I29" s="761"/>
      <c r="J29" s="761">
        <v>1</v>
      </c>
      <c r="K29" s="761">
        <v>69228.990000000005</v>
      </c>
      <c r="L29" s="761">
        <v>1</v>
      </c>
      <c r="M29" s="761">
        <v>69228.990000000005</v>
      </c>
      <c r="N29" s="761"/>
      <c r="O29" s="761"/>
      <c r="P29" s="775"/>
      <c r="Q29" s="762"/>
    </row>
    <row r="30" spans="1:17" ht="14.4" customHeight="1" x14ac:dyDescent="0.3">
      <c r="A30" s="756" t="s">
        <v>4373</v>
      </c>
      <c r="B30" s="757" t="s">
        <v>4374</v>
      </c>
      <c r="C30" s="757" t="s">
        <v>4375</v>
      </c>
      <c r="D30" s="757" t="s">
        <v>4378</v>
      </c>
      <c r="E30" s="757" t="s">
        <v>4379</v>
      </c>
      <c r="F30" s="761"/>
      <c r="G30" s="761"/>
      <c r="H30" s="761"/>
      <c r="I30" s="761"/>
      <c r="J30" s="761">
        <v>2</v>
      </c>
      <c r="K30" s="761">
        <v>14180.56</v>
      </c>
      <c r="L30" s="761">
        <v>1</v>
      </c>
      <c r="M30" s="761">
        <v>7090.28</v>
      </c>
      <c r="N30" s="761"/>
      <c r="O30" s="761"/>
      <c r="P30" s="775"/>
      <c r="Q30" s="762"/>
    </row>
    <row r="31" spans="1:17" ht="14.4" customHeight="1" x14ac:dyDescent="0.3">
      <c r="A31" s="756" t="s">
        <v>4373</v>
      </c>
      <c r="B31" s="757" t="s">
        <v>4374</v>
      </c>
      <c r="C31" s="757" t="s">
        <v>4287</v>
      </c>
      <c r="D31" s="757" t="s">
        <v>4380</v>
      </c>
      <c r="E31" s="757" t="s">
        <v>4381</v>
      </c>
      <c r="F31" s="761"/>
      <c r="G31" s="761"/>
      <c r="H31" s="761"/>
      <c r="I31" s="761"/>
      <c r="J31" s="761">
        <v>1</v>
      </c>
      <c r="K31" s="761">
        <v>0</v>
      </c>
      <c r="L31" s="761"/>
      <c r="M31" s="761">
        <v>0</v>
      </c>
      <c r="N31" s="761"/>
      <c r="O31" s="761"/>
      <c r="P31" s="775"/>
      <c r="Q31" s="762"/>
    </row>
    <row r="32" spans="1:17" ht="14.4" customHeight="1" x14ac:dyDescent="0.3">
      <c r="A32" s="756" t="s">
        <v>4373</v>
      </c>
      <c r="B32" s="757" t="s">
        <v>4374</v>
      </c>
      <c r="C32" s="757" t="s">
        <v>4287</v>
      </c>
      <c r="D32" s="757" t="s">
        <v>4382</v>
      </c>
      <c r="E32" s="757" t="s">
        <v>4383</v>
      </c>
      <c r="F32" s="761"/>
      <c r="G32" s="761"/>
      <c r="H32" s="761"/>
      <c r="I32" s="761"/>
      <c r="J32" s="761">
        <v>1</v>
      </c>
      <c r="K32" s="761">
        <v>0</v>
      </c>
      <c r="L32" s="761"/>
      <c r="M32" s="761">
        <v>0</v>
      </c>
      <c r="N32" s="761"/>
      <c r="O32" s="761"/>
      <c r="P32" s="775"/>
      <c r="Q32" s="762"/>
    </row>
    <row r="33" spans="1:17" ht="14.4" customHeight="1" x14ac:dyDescent="0.3">
      <c r="A33" s="756" t="s">
        <v>4373</v>
      </c>
      <c r="B33" s="757" t="s">
        <v>4374</v>
      </c>
      <c r="C33" s="757" t="s">
        <v>4287</v>
      </c>
      <c r="D33" s="757" t="s">
        <v>4384</v>
      </c>
      <c r="E33" s="757" t="s">
        <v>4385</v>
      </c>
      <c r="F33" s="761"/>
      <c r="G33" s="761"/>
      <c r="H33" s="761"/>
      <c r="I33" s="761"/>
      <c r="J33" s="761">
        <v>1</v>
      </c>
      <c r="K33" s="761">
        <v>0</v>
      </c>
      <c r="L33" s="761"/>
      <c r="M33" s="761">
        <v>0</v>
      </c>
      <c r="N33" s="761"/>
      <c r="O33" s="761"/>
      <c r="P33" s="775"/>
      <c r="Q33" s="762"/>
    </row>
    <row r="34" spans="1:17" ht="14.4" customHeight="1" x14ac:dyDescent="0.3">
      <c r="A34" s="756" t="s">
        <v>4373</v>
      </c>
      <c r="B34" s="757" t="s">
        <v>4374</v>
      </c>
      <c r="C34" s="757" t="s">
        <v>4287</v>
      </c>
      <c r="D34" s="757" t="s">
        <v>4386</v>
      </c>
      <c r="E34" s="757" t="s">
        <v>4387</v>
      </c>
      <c r="F34" s="761"/>
      <c r="G34" s="761"/>
      <c r="H34" s="761"/>
      <c r="I34" s="761"/>
      <c r="J34" s="761">
        <v>1</v>
      </c>
      <c r="K34" s="761">
        <v>18688</v>
      </c>
      <c r="L34" s="761">
        <v>1</v>
      </c>
      <c r="M34" s="761">
        <v>18688</v>
      </c>
      <c r="N34" s="761"/>
      <c r="O34" s="761"/>
      <c r="P34" s="775"/>
      <c r="Q34" s="762"/>
    </row>
    <row r="35" spans="1:17" ht="14.4" customHeight="1" x14ac:dyDescent="0.3">
      <c r="A35" s="756" t="s">
        <v>4373</v>
      </c>
      <c r="B35" s="757" t="s">
        <v>4374</v>
      </c>
      <c r="C35" s="757" t="s">
        <v>4287</v>
      </c>
      <c r="D35" s="757" t="s">
        <v>4388</v>
      </c>
      <c r="E35" s="757" t="s">
        <v>4389</v>
      </c>
      <c r="F35" s="761"/>
      <c r="G35" s="761"/>
      <c r="H35" s="761"/>
      <c r="I35" s="761"/>
      <c r="J35" s="761">
        <v>1</v>
      </c>
      <c r="K35" s="761">
        <v>0</v>
      </c>
      <c r="L35" s="761"/>
      <c r="M35" s="761">
        <v>0</v>
      </c>
      <c r="N35" s="761"/>
      <c r="O35" s="761"/>
      <c r="P35" s="775"/>
      <c r="Q35" s="762"/>
    </row>
    <row r="36" spans="1:17" ht="14.4" customHeight="1" x14ac:dyDescent="0.3">
      <c r="A36" s="756" t="s">
        <v>4373</v>
      </c>
      <c r="B36" s="757" t="s">
        <v>4374</v>
      </c>
      <c r="C36" s="757" t="s">
        <v>4287</v>
      </c>
      <c r="D36" s="757" t="s">
        <v>4390</v>
      </c>
      <c r="E36" s="757" t="s">
        <v>4391</v>
      </c>
      <c r="F36" s="761"/>
      <c r="G36" s="761"/>
      <c r="H36" s="761"/>
      <c r="I36" s="761"/>
      <c r="J36" s="761">
        <v>1</v>
      </c>
      <c r="K36" s="761">
        <v>0</v>
      </c>
      <c r="L36" s="761"/>
      <c r="M36" s="761">
        <v>0</v>
      </c>
      <c r="N36" s="761"/>
      <c r="O36" s="761"/>
      <c r="P36" s="775"/>
      <c r="Q36" s="762"/>
    </row>
    <row r="37" spans="1:17" ht="14.4" customHeight="1" x14ac:dyDescent="0.3">
      <c r="A37" s="756" t="s">
        <v>4392</v>
      </c>
      <c r="B37" s="757" t="s">
        <v>4286</v>
      </c>
      <c r="C37" s="757" t="s">
        <v>4287</v>
      </c>
      <c r="D37" s="757" t="s">
        <v>4299</v>
      </c>
      <c r="E37" s="757" t="s">
        <v>4300</v>
      </c>
      <c r="F37" s="761">
        <v>1</v>
      </c>
      <c r="G37" s="761">
        <v>985</v>
      </c>
      <c r="H37" s="761"/>
      <c r="I37" s="761">
        <v>985</v>
      </c>
      <c r="J37" s="761"/>
      <c r="K37" s="761"/>
      <c r="L37" s="761"/>
      <c r="M37" s="761"/>
      <c r="N37" s="761"/>
      <c r="O37" s="761"/>
      <c r="P37" s="775"/>
      <c r="Q37" s="762"/>
    </row>
    <row r="38" spans="1:17" ht="14.4" customHeight="1" x14ac:dyDescent="0.3">
      <c r="A38" s="756" t="s">
        <v>4392</v>
      </c>
      <c r="B38" s="757" t="s">
        <v>4327</v>
      </c>
      <c r="C38" s="757" t="s">
        <v>4287</v>
      </c>
      <c r="D38" s="757" t="s">
        <v>4332</v>
      </c>
      <c r="E38" s="757" t="s">
        <v>4333</v>
      </c>
      <c r="F38" s="761"/>
      <c r="G38" s="761"/>
      <c r="H38" s="761"/>
      <c r="I38" s="761"/>
      <c r="J38" s="761">
        <v>1</v>
      </c>
      <c r="K38" s="761">
        <v>126</v>
      </c>
      <c r="L38" s="761">
        <v>1</v>
      </c>
      <c r="M38" s="761">
        <v>126</v>
      </c>
      <c r="N38" s="761"/>
      <c r="O38" s="761"/>
      <c r="P38" s="775"/>
      <c r="Q38" s="762"/>
    </row>
    <row r="39" spans="1:17" ht="14.4" customHeight="1" x14ac:dyDescent="0.3">
      <c r="A39" s="756" t="s">
        <v>4393</v>
      </c>
      <c r="B39" s="757" t="s">
        <v>4286</v>
      </c>
      <c r="C39" s="757" t="s">
        <v>4287</v>
      </c>
      <c r="D39" s="757" t="s">
        <v>4299</v>
      </c>
      <c r="E39" s="757" t="s">
        <v>4300</v>
      </c>
      <c r="F39" s="761"/>
      <c r="G39" s="761"/>
      <c r="H39" s="761"/>
      <c r="I39" s="761"/>
      <c r="J39" s="761">
        <v>3</v>
      </c>
      <c r="K39" s="761">
        <v>3024</v>
      </c>
      <c r="L39" s="761">
        <v>1</v>
      </c>
      <c r="M39" s="761">
        <v>1008</v>
      </c>
      <c r="N39" s="761">
        <v>1</v>
      </c>
      <c r="O39" s="761">
        <v>1009</v>
      </c>
      <c r="P39" s="775">
        <v>0.33366402116402116</v>
      </c>
      <c r="Q39" s="762">
        <v>1009</v>
      </c>
    </row>
    <row r="40" spans="1:17" ht="14.4" customHeight="1" x14ac:dyDescent="0.3">
      <c r="A40" s="756" t="s">
        <v>4393</v>
      </c>
      <c r="B40" s="757" t="s">
        <v>4286</v>
      </c>
      <c r="C40" s="757" t="s">
        <v>4287</v>
      </c>
      <c r="D40" s="757" t="s">
        <v>4315</v>
      </c>
      <c r="E40" s="757" t="s">
        <v>4316</v>
      </c>
      <c r="F40" s="761"/>
      <c r="G40" s="761"/>
      <c r="H40" s="761"/>
      <c r="I40" s="761"/>
      <c r="J40" s="761">
        <v>1</v>
      </c>
      <c r="K40" s="761">
        <v>1929</v>
      </c>
      <c r="L40" s="761">
        <v>1</v>
      </c>
      <c r="M40" s="761">
        <v>1929</v>
      </c>
      <c r="N40" s="761"/>
      <c r="O40" s="761"/>
      <c r="P40" s="775"/>
      <c r="Q40" s="762"/>
    </row>
    <row r="41" spans="1:17" ht="14.4" customHeight="1" x14ac:dyDescent="0.3">
      <c r="A41" s="756" t="s">
        <v>4394</v>
      </c>
      <c r="B41" s="757" t="s">
        <v>4286</v>
      </c>
      <c r="C41" s="757" t="s">
        <v>4287</v>
      </c>
      <c r="D41" s="757" t="s">
        <v>4299</v>
      </c>
      <c r="E41" s="757" t="s">
        <v>4300</v>
      </c>
      <c r="F41" s="761">
        <v>3</v>
      </c>
      <c r="G41" s="761">
        <v>2955</v>
      </c>
      <c r="H41" s="761"/>
      <c r="I41" s="761">
        <v>985</v>
      </c>
      <c r="J41" s="761"/>
      <c r="K41" s="761"/>
      <c r="L41" s="761"/>
      <c r="M41" s="761"/>
      <c r="N41" s="761"/>
      <c r="O41" s="761"/>
      <c r="P41" s="775"/>
      <c r="Q41" s="762"/>
    </row>
    <row r="42" spans="1:17" ht="14.4" customHeight="1" x14ac:dyDescent="0.3">
      <c r="A42" s="756" t="s">
        <v>4394</v>
      </c>
      <c r="B42" s="757" t="s">
        <v>4286</v>
      </c>
      <c r="C42" s="757" t="s">
        <v>4287</v>
      </c>
      <c r="D42" s="757" t="s">
        <v>4315</v>
      </c>
      <c r="E42" s="757" t="s">
        <v>4316</v>
      </c>
      <c r="F42" s="761">
        <v>1</v>
      </c>
      <c r="G42" s="761">
        <v>1912</v>
      </c>
      <c r="H42" s="761"/>
      <c r="I42" s="761">
        <v>1912</v>
      </c>
      <c r="J42" s="761"/>
      <c r="K42" s="761"/>
      <c r="L42" s="761"/>
      <c r="M42" s="761"/>
      <c r="N42" s="761"/>
      <c r="O42" s="761"/>
      <c r="P42" s="775"/>
      <c r="Q42" s="762"/>
    </row>
    <row r="43" spans="1:17" ht="14.4" customHeight="1" x14ac:dyDescent="0.3">
      <c r="A43" s="756" t="s">
        <v>4394</v>
      </c>
      <c r="B43" s="757" t="s">
        <v>4286</v>
      </c>
      <c r="C43" s="757" t="s">
        <v>4287</v>
      </c>
      <c r="D43" s="757" t="s">
        <v>4319</v>
      </c>
      <c r="E43" s="757" t="s">
        <v>4320</v>
      </c>
      <c r="F43" s="761">
        <v>1</v>
      </c>
      <c r="G43" s="761">
        <v>165</v>
      </c>
      <c r="H43" s="761"/>
      <c r="I43" s="761">
        <v>165</v>
      </c>
      <c r="J43" s="761"/>
      <c r="K43" s="761"/>
      <c r="L43" s="761"/>
      <c r="M43" s="761"/>
      <c r="N43" s="761"/>
      <c r="O43" s="761"/>
      <c r="P43" s="775"/>
      <c r="Q43" s="762"/>
    </row>
    <row r="44" spans="1:17" ht="14.4" customHeight="1" x14ac:dyDescent="0.3">
      <c r="A44" s="756" t="s">
        <v>4394</v>
      </c>
      <c r="B44" s="757" t="s">
        <v>4327</v>
      </c>
      <c r="C44" s="757" t="s">
        <v>4287</v>
      </c>
      <c r="D44" s="757" t="s">
        <v>4288</v>
      </c>
      <c r="E44" s="757" t="s">
        <v>4289</v>
      </c>
      <c r="F44" s="761">
        <v>1</v>
      </c>
      <c r="G44" s="761">
        <v>35</v>
      </c>
      <c r="H44" s="761"/>
      <c r="I44" s="761">
        <v>35</v>
      </c>
      <c r="J44" s="761"/>
      <c r="K44" s="761"/>
      <c r="L44" s="761"/>
      <c r="M44" s="761"/>
      <c r="N44" s="761"/>
      <c r="O44" s="761"/>
      <c r="P44" s="775"/>
      <c r="Q44" s="762"/>
    </row>
    <row r="45" spans="1:17" ht="14.4" customHeight="1" x14ac:dyDescent="0.3">
      <c r="A45" s="756" t="s">
        <v>4395</v>
      </c>
      <c r="B45" s="757" t="s">
        <v>4286</v>
      </c>
      <c r="C45" s="757" t="s">
        <v>4287</v>
      </c>
      <c r="D45" s="757" t="s">
        <v>4299</v>
      </c>
      <c r="E45" s="757" t="s">
        <v>4300</v>
      </c>
      <c r="F45" s="761">
        <v>1</v>
      </c>
      <c r="G45" s="761">
        <v>985</v>
      </c>
      <c r="H45" s="761"/>
      <c r="I45" s="761">
        <v>985</v>
      </c>
      <c r="J45" s="761"/>
      <c r="K45" s="761"/>
      <c r="L45" s="761"/>
      <c r="M45" s="761"/>
      <c r="N45" s="761"/>
      <c r="O45" s="761"/>
      <c r="P45" s="775"/>
      <c r="Q45" s="762"/>
    </row>
    <row r="46" spans="1:17" ht="14.4" customHeight="1" x14ac:dyDescent="0.3">
      <c r="A46" s="756" t="s">
        <v>4396</v>
      </c>
      <c r="B46" s="757" t="s">
        <v>4286</v>
      </c>
      <c r="C46" s="757" t="s">
        <v>4287</v>
      </c>
      <c r="D46" s="757" t="s">
        <v>4299</v>
      </c>
      <c r="E46" s="757" t="s">
        <v>4300</v>
      </c>
      <c r="F46" s="761">
        <v>1</v>
      </c>
      <c r="G46" s="761">
        <v>985</v>
      </c>
      <c r="H46" s="761">
        <v>0.97718253968253965</v>
      </c>
      <c r="I46" s="761">
        <v>985</v>
      </c>
      <c r="J46" s="761">
        <v>1</v>
      </c>
      <c r="K46" s="761">
        <v>1008</v>
      </c>
      <c r="L46" s="761">
        <v>1</v>
      </c>
      <c r="M46" s="761">
        <v>1008</v>
      </c>
      <c r="N46" s="761"/>
      <c r="O46" s="761"/>
      <c r="P46" s="775"/>
      <c r="Q46" s="762"/>
    </row>
    <row r="47" spans="1:17" ht="14.4" customHeight="1" x14ac:dyDescent="0.3">
      <c r="A47" s="756" t="s">
        <v>4397</v>
      </c>
      <c r="B47" s="757" t="s">
        <v>4286</v>
      </c>
      <c r="C47" s="757" t="s">
        <v>4287</v>
      </c>
      <c r="D47" s="757" t="s">
        <v>4297</v>
      </c>
      <c r="E47" s="757" t="s">
        <v>4298</v>
      </c>
      <c r="F47" s="761"/>
      <c r="G47" s="761"/>
      <c r="H47" s="761"/>
      <c r="I47" s="761"/>
      <c r="J47" s="761">
        <v>1</v>
      </c>
      <c r="K47" s="761">
        <v>431</v>
      </c>
      <c r="L47" s="761">
        <v>1</v>
      </c>
      <c r="M47" s="761">
        <v>431</v>
      </c>
      <c r="N47" s="761"/>
      <c r="O47" s="761"/>
      <c r="P47" s="775"/>
      <c r="Q47" s="762"/>
    </row>
    <row r="48" spans="1:17" ht="14.4" customHeight="1" x14ac:dyDescent="0.3">
      <c r="A48" s="756" t="s">
        <v>4397</v>
      </c>
      <c r="B48" s="757" t="s">
        <v>4286</v>
      </c>
      <c r="C48" s="757" t="s">
        <v>4287</v>
      </c>
      <c r="D48" s="757" t="s">
        <v>4299</v>
      </c>
      <c r="E48" s="757" t="s">
        <v>4300</v>
      </c>
      <c r="F48" s="761"/>
      <c r="G48" s="761"/>
      <c r="H48" s="761"/>
      <c r="I48" s="761"/>
      <c r="J48" s="761">
        <v>1</v>
      </c>
      <c r="K48" s="761">
        <v>1008</v>
      </c>
      <c r="L48" s="761">
        <v>1</v>
      </c>
      <c r="M48" s="761">
        <v>1008</v>
      </c>
      <c r="N48" s="761"/>
      <c r="O48" s="761"/>
      <c r="P48" s="775"/>
      <c r="Q48" s="762"/>
    </row>
    <row r="49" spans="1:17" ht="14.4" customHeight="1" x14ac:dyDescent="0.3">
      <c r="A49" s="756" t="s">
        <v>4398</v>
      </c>
      <c r="B49" s="757" t="s">
        <v>4286</v>
      </c>
      <c r="C49" s="757" t="s">
        <v>4287</v>
      </c>
      <c r="D49" s="757" t="s">
        <v>4299</v>
      </c>
      <c r="E49" s="757" t="s">
        <v>4300</v>
      </c>
      <c r="F49" s="761">
        <v>1</v>
      </c>
      <c r="G49" s="761">
        <v>985</v>
      </c>
      <c r="H49" s="761">
        <v>0.32572751322751325</v>
      </c>
      <c r="I49" s="761">
        <v>985</v>
      </c>
      <c r="J49" s="761">
        <v>3</v>
      </c>
      <c r="K49" s="761">
        <v>3024</v>
      </c>
      <c r="L49" s="761">
        <v>1</v>
      </c>
      <c r="M49" s="761">
        <v>1008</v>
      </c>
      <c r="N49" s="761">
        <v>2</v>
      </c>
      <c r="O49" s="761">
        <v>2018</v>
      </c>
      <c r="P49" s="775">
        <v>0.66732804232804233</v>
      </c>
      <c r="Q49" s="762">
        <v>1009</v>
      </c>
    </row>
    <row r="50" spans="1:17" ht="14.4" customHeight="1" x14ac:dyDescent="0.3">
      <c r="A50" s="756" t="s">
        <v>4399</v>
      </c>
      <c r="B50" s="757" t="s">
        <v>4286</v>
      </c>
      <c r="C50" s="757" t="s">
        <v>4287</v>
      </c>
      <c r="D50" s="757" t="s">
        <v>4299</v>
      </c>
      <c r="E50" s="757" t="s">
        <v>4300</v>
      </c>
      <c r="F50" s="761"/>
      <c r="G50" s="761"/>
      <c r="H50" s="761"/>
      <c r="I50" s="761"/>
      <c r="J50" s="761"/>
      <c r="K50" s="761"/>
      <c r="L50" s="761"/>
      <c r="M50" s="761"/>
      <c r="N50" s="761">
        <v>1</v>
      </c>
      <c r="O50" s="761">
        <v>1009</v>
      </c>
      <c r="P50" s="775"/>
      <c r="Q50" s="762">
        <v>1009</v>
      </c>
    </row>
    <row r="51" spans="1:17" ht="14.4" customHeight="1" x14ac:dyDescent="0.3">
      <c r="A51" s="756" t="s">
        <v>564</v>
      </c>
      <c r="B51" s="757" t="s">
        <v>4286</v>
      </c>
      <c r="C51" s="757" t="s">
        <v>4287</v>
      </c>
      <c r="D51" s="757" t="s">
        <v>4288</v>
      </c>
      <c r="E51" s="757" t="s">
        <v>4289</v>
      </c>
      <c r="F51" s="761">
        <v>1</v>
      </c>
      <c r="G51" s="761">
        <v>35</v>
      </c>
      <c r="H51" s="761">
        <v>0.94594594594594594</v>
      </c>
      <c r="I51" s="761">
        <v>35</v>
      </c>
      <c r="J51" s="761">
        <v>1</v>
      </c>
      <c r="K51" s="761">
        <v>37</v>
      </c>
      <c r="L51" s="761">
        <v>1</v>
      </c>
      <c r="M51" s="761">
        <v>37</v>
      </c>
      <c r="N51" s="761"/>
      <c r="O51" s="761"/>
      <c r="P51" s="775"/>
      <c r="Q51" s="762"/>
    </row>
    <row r="52" spans="1:17" ht="14.4" customHeight="1" x14ac:dyDescent="0.3">
      <c r="A52" s="756" t="s">
        <v>564</v>
      </c>
      <c r="B52" s="757" t="s">
        <v>4286</v>
      </c>
      <c r="C52" s="757" t="s">
        <v>4287</v>
      </c>
      <c r="D52" s="757" t="s">
        <v>4297</v>
      </c>
      <c r="E52" s="757" t="s">
        <v>4298</v>
      </c>
      <c r="F52" s="761">
        <v>21</v>
      </c>
      <c r="G52" s="761">
        <v>8715</v>
      </c>
      <c r="H52" s="761">
        <v>0.77770837051579511</v>
      </c>
      <c r="I52" s="761">
        <v>415</v>
      </c>
      <c r="J52" s="761">
        <v>26</v>
      </c>
      <c r="K52" s="761">
        <v>11206</v>
      </c>
      <c r="L52" s="761">
        <v>1</v>
      </c>
      <c r="M52" s="761">
        <v>431</v>
      </c>
      <c r="N52" s="761">
        <v>24</v>
      </c>
      <c r="O52" s="761">
        <v>10368</v>
      </c>
      <c r="P52" s="775">
        <v>0.92521863287524542</v>
      </c>
      <c r="Q52" s="762">
        <v>432</v>
      </c>
    </row>
    <row r="53" spans="1:17" ht="14.4" customHeight="1" x14ac:dyDescent="0.3">
      <c r="A53" s="756" t="s">
        <v>564</v>
      </c>
      <c r="B53" s="757" t="s">
        <v>4286</v>
      </c>
      <c r="C53" s="757" t="s">
        <v>4287</v>
      </c>
      <c r="D53" s="757" t="s">
        <v>4299</v>
      </c>
      <c r="E53" s="757" t="s">
        <v>4300</v>
      </c>
      <c r="F53" s="761">
        <v>401</v>
      </c>
      <c r="G53" s="761">
        <v>394985</v>
      </c>
      <c r="H53" s="761">
        <v>1.0151559544370425</v>
      </c>
      <c r="I53" s="761">
        <v>985</v>
      </c>
      <c r="J53" s="761">
        <v>386</v>
      </c>
      <c r="K53" s="761">
        <v>389088</v>
      </c>
      <c r="L53" s="761">
        <v>1</v>
      </c>
      <c r="M53" s="761">
        <v>1008</v>
      </c>
      <c r="N53" s="761">
        <v>400</v>
      </c>
      <c r="O53" s="761">
        <v>403600</v>
      </c>
      <c r="P53" s="775">
        <v>1.0372974751213093</v>
      </c>
      <c r="Q53" s="762">
        <v>1009</v>
      </c>
    </row>
    <row r="54" spans="1:17" ht="14.4" customHeight="1" x14ac:dyDescent="0.3">
      <c r="A54" s="756" t="s">
        <v>564</v>
      </c>
      <c r="B54" s="757" t="s">
        <v>4286</v>
      </c>
      <c r="C54" s="757" t="s">
        <v>4287</v>
      </c>
      <c r="D54" s="757" t="s">
        <v>4303</v>
      </c>
      <c r="E54" s="757" t="s">
        <v>4304</v>
      </c>
      <c r="F54" s="761">
        <v>14</v>
      </c>
      <c r="G54" s="761">
        <v>4284</v>
      </c>
      <c r="H54" s="761">
        <v>1.3471698113207546</v>
      </c>
      <c r="I54" s="761">
        <v>306</v>
      </c>
      <c r="J54" s="761">
        <v>10</v>
      </c>
      <c r="K54" s="761">
        <v>3180</v>
      </c>
      <c r="L54" s="761">
        <v>1</v>
      </c>
      <c r="M54" s="761">
        <v>318</v>
      </c>
      <c r="N54" s="761">
        <v>9</v>
      </c>
      <c r="O54" s="761">
        <v>2871</v>
      </c>
      <c r="P54" s="775">
        <v>0.90283018867924525</v>
      </c>
      <c r="Q54" s="762">
        <v>319</v>
      </c>
    </row>
    <row r="55" spans="1:17" ht="14.4" customHeight="1" x14ac:dyDescent="0.3">
      <c r="A55" s="756" t="s">
        <v>564</v>
      </c>
      <c r="B55" s="757" t="s">
        <v>4286</v>
      </c>
      <c r="C55" s="757" t="s">
        <v>4287</v>
      </c>
      <c r="D55" s="757" t="s">
        <v>4315</v>
      </c>
      <c r="E55" s="757" t="s">
        <v>4316</v>
      </c>
      <c r="F55" s="761">
        <v>32</v>
      </c>
      <c r="G55" s="761">
        <v>61184</v>
      </c>
      <c r="H55" s="761">
        <v>1.2687195438050805</v>
      </c>
      <c r="I55" s="761">
        <v>1912</v>
      </c>
      <c r="J55" s="761">
        <v>25</v>
      </c>
      <c r="K55" s="761">
        <v>48225</v>
      </c>
      <c r="L55" s="761">
        <v>1</v>
      </c>
      <c r="M55" s="761">
        <v>1929</v>
      </c>
      <c r="N55" s="761">
        <v>31</v>
      </c>
      <c r="O55" s="761">
        <v>62465</v>
      </c>
      <c r="P55" s="775">
        <v>1.2952825298081907</v>
      </c>
      <c r="Q55" s="762">
        <v>2015</v>
      </c>
    </row>
    <row r="56" spans="1:17" ht="14.4" customHeight="1" x14ac:dyDescent="0.3">
      <c r="A56" s="756" t="s">
        <v>564</v>
      </c>
      <c r="B56" s="757" t="s">
        <v>4286</v>
      </c>
      <c r="C56" s="757" t="s">
        <v>4287</v>
      </c>
      <c r="D56" s="757" t="s">
        <v>4400</v>
      </c>
      <c r="E56" s="757" t="s">
        <v>4401</v>
      </c>
      <c r="F56" s="761">
        <v>31</v>
      </c>
      <c r="G56" s="761">
        <v>275466</v>
      </c>
      <c r="H56" s="761">
        <v>1.1901184216779501</v>
      </c>
      <c r="I56" s="761">
        <v>8886</v>
      </c>
      <c r="J56" s="761">
        <v>26</v>
      </c>
      <c r="K56" s="761">
        <v>231461</v>
      </c>
      <c r="L56" s="761">
        <v>1</v>
      </c>
      <c r="M56" s="761">
        <v>8902.3461538461543</v>
      </c>
      <c r="N56" s="761">
        <v>34</v>
      </c>
      <c r="O56" s="761">
        <v>342040</v>
      </c>
      <c r="P56" s="775">
        <v>1.4777435507493704</v>
      </c>
      <c r="Q56" s="762">
        <v>10060</v>
      </c>
    </row>
    <row r="57" spans="1:17" ht="14.4" customHeight="1" x14ac:dyDescent="0.3">
      <c r="A57" s="756" t="s">
        <v>564</v>
      </c>
      <c r="B57" s="757" t="s">
        <v>4286</v>
      </c>
      <c r="C57" s="757" t="s">
        <v>4287</v>
      </c>
      <c r="D57" s="757" t="s">
        <v>4317</v>
      </c>
      <c r="E57" s="757" t="s">
        <v>4318</v>
      </c>
      <c r="F57" s="761">
        <v>1</v>
      </c>
      <c r="G57" s="761">
        <v>331</v>
      </c>
      <c r="H57" s="761">
        <v>0.93502824858757061</v>
      </c>
      <c r="I57" s="761">
        <v>331</v>
      </c>
      <c r="J57" s="761">
        <v>1</v>
      </c>
      <c r="K57" s="761">
        <v>354</v>
      </c>
      <c r="L57" s="761">
        <v>1</v>
      </c>
      <c r="M57" s="761">
        <v>354</v>
      </c>
      <c r="N57" s="761"/>
      <c r="O57" s="761"/>
      <c r="P57" s="775"/>
      <c r="Q57" s="762"/>
    </row>
    <row r="58" spans="1:17" ht="14.4" customHeight="1" x14ac:dyDescent="0.3">
      <c r="A58" s="756" t="s">
        <v>564</v>
      </c>
      <c r="B58" s="757" t="s">
        <v>4286</v>
      </c>
      <c r="C58" s="757" t="s">
        <v>4287</v>
      </c>
      <c r="D58" s="757" t="s">
        <v>4402</v>
      </c>
      <c r="E58" s="757" t="s">
        <v>4403</v>
      </c>
      <c r="F58" s="761">
        <v>754</v>
      </c>
      <c r="G58" s="761">
        <v>552678</v>
      </c>
      <c r="H58" s="761">
        <v>0.99885236746651529</v>
      </c>
      <c r="I58" s="761">
        <v>732.9946949602122</v>
      </c>
      <c r="J58" s="761">
        <v>738</v>
      </c>
      <c r="K58" s="761">
        <v>553313</v>
      </c>
      <c r="L58" s="761">
        <v>1</v>
      </c>
      <c r="M58" s="761">
        <v>749.7466124661247</v>
      </c>
      <c r="N58" s="761">
        <v>785</v>
      </c>
      <c r="O58" s="761">
        <v>588750</v>
      </c>
      <c r="P58" s="775">
        <v>1.0640451245497575</v>
      </c>
      <c r="Q58" s="762">
        <v>750</v>
      </c>
    </row>
    <row r="59" spans="1:17" ht="14.4" customHeight="1" x14ac:dyDescent="0.3">
      <c r="A59" s="756" t="s">
        <v>564</v>
      </c>
      <c r="B59" s="757" t="s">
        <v>4286</v>
      </c>
      <c r="C59" s="757" t="s">
        <v>4287</v>
      </c>
      <c r="D59" s="757" t="s">
        <v>4404</v>
      </c>
      <c r="E59" s="757" t="s">
        <v>4405</v>
      </c>
      <c r="F59" s="761">
        <v>2</v>
      </c>
      <c r="G59" s="761">
        <v>2434</v>
      </c>
      <c r="H59" s="761"/>
      <c r="I59" s="761">
        <v>1217</v>
      </c>
      <c r="J59" s="761"/>
      <c r="K59" s="761"/>
      <c r="L59" s="761"/>
      <c r="M59" s="761"/>
      <c r="N59" s="761"/>
      <c r="O59" s="761"/>
      <c r="P59" s="775"/>
      <c r="Q59" s="762"/>
    </row>
    <row r="60" spans="1:17" ht="14.4" customHeight="1" x14ac:dyDescent="0.3">
      <c r="A60" s="756" t="s">
        <v>564</v>
      </c>
      <c r="B60" s="757" t="s">
        <v>4327</v>
      </c>
      <c r="C60" s="757" t="s">
        <v>4287</v>
      </c>
      <c r="D60" s="757" t="s">
        <v>4288</v>
      </c>
      <c r="E60" s="757" t="s">
        <v>4289</v>
      </c>
      <c r="F60" s="761">
        <v>1</v>
      </c>
      <c r="G60" s="761">
        <v>35</v>
      </c>
      <c r="H60" s="761"/>
      <c r="I60" s="761">
        <v>35</v>
      </c>
      <c r="J60" s="761"/>
      <c r="K60" s="761"/>
      <c r="L60" s="761"/>
      <c r="M60" s="761"/>
      <c r="N60" s="761"/>
      <c r="O60" s="761"/>
      <c r="P60" s="775"/>
      <c r="Q60" s="762"/>
    </row>
    <row r="61" spans="1:17" ht="14.4" customHeight="1" x14ac:dyDescent="0.3">
      <c r="A61" s="756" t="s">
        <v>564</v>
      </c>
      <c r="B61" s="757" t="s">
        <v>4327</v>
      </c>
      <c r="C61" s="757" t="s">
        <v>4287</v>
      </c>
      <c r="D61" s="757" t="s">
        <v>4338</v>
      </c>
      <c r="E61" s="757" t="s">
        <v>4339</v>
      </c>
      <c r="F61" s="761">
        <v>1</v>
      </c>
      <c r="G61" s="761">
        <v>436</v>
      </c>
      <c r="H61" s="761"/>
      <c r="I61" s="761">
        <v>436</v>
      </c>
      <c r="J61" s="761"/>
      <c r="K61" s="761"/>
      <c r="L61" s="761"/>
      <c r="M61" s="761"/>
      <c r="N61" s="761"/>
      <c r="O61" s="761"/>
      <c r="P61" s="775"/>
      <c r="Q61" s="762"/>
    </row>
    <row r="62" spans="1:17" ht="14.4" customHeight="1" x14ac:dyDescent="0.3">
      <c r="A62" s="756" t="s">
        <v>564</v>
      </c>
      <c r="B62" s="757" t="s">
        <v>4327</v>
      </c>
      <c r="C62" s="757" t="s">
        <v>4287</v>
      </c>
      <c r="D62" s="757" t="s">
        <v>4344</v>
      </c>
      <c r="E62" s="757" t="s">
        <v>4345</v>
      </c>
      <c r="F62" s="761">
        <v>1</v>
      </c>
      <c r="G62" s="761">
        <v>179</v>
      </c>
      <c r="H62" s="761"/>
      <c r="I62" s="761">
        <v>179</v>
      </c>
      <c r="J62" s="761"/>
      <c r="K62" s="761"/>
      <c r="L62" s="761"/>
      <c r="M62" s="761"/>
      <c r="N62" s="761"/>
      <c r="O62" s="761"/>
      <c r="P62" s="775"/>
      <c r="Q62" s="762"/>
    </row>
    <row r="63" spans="1:17" ht="14.4" customHeight="1" x14ac:dyDescent="0.3">
      <c r="A63" s="756" t="s">
        <v>564</v>
      </c>
      <c r="B63" s="757" t="s">
        <v>4327</v>
      </c>
      <c r="C63" s="757" t="s">
        <v>4287</v>
      </c>
      <c r="D63" s="757" t="s">
        <v>4348</v>
      </c>
      <c r="E63" s="757" t="s">
        <v>4349</v>
      </c>
      <c r="F63" s="761"/>
      <c r="G63" s="761"/>
      <c r="H63" s="761"/>
      <c r="I63" s="761"/>
      <c r="J63" s="761">
        <v>1</v>
      </c>
      <c r="K63" s="761">
        <v>251</v>
      </c>
      <c r="L63" s="761">
        <v>1</v>
      </c>
      <c r="M63" s="761">
        <v>251</v>
      </c>
      <c r="N63" s="761"/>
      <c r="O63" s="761"/>
      <c r="P63" s="775"/>
      <c r="Q63" s="762"/>
    </row>
    <row r="64" spans="1:17" ht="14.4" customHeight="1" x14ac:dyDescent="0.3">
      <c r="A64" s="756" t="s">
        <v>564</v>
      </c>
      <c r="B64" s="757" t="s">
        <v>4406</v>
      </c>
      <c r="C64" s="757" t="s">
        <v>4287</v>
      </c>
      <c r="D64" s="757" t="s">
        <v>4407</v>
      </c>
      <c r="E64" s="757" t="s">
        <v>4408</v>
      </c>
      <c r="F64" s="761"/>
      <c r="G64" s="761"/>
      <c r="H64" s="761"/>
      <c r="I64" s="761"/>
      <c r="J64" s="761">
        <v>2</v>
      </c>
      <c r="K64" s="761">
        <v>0</v>
      </c>
      <c r="L64" s="761"/>
      <c r="M64" s="761">
        <v>0</v>
      </c>
      <c r="N64" s="761">
        <v>1</v>
      </c>
      <c r="O64" s="761">
        <v>0</v>
      </c>
      <c r="P64" s="775"/>
      <c r="Q64" s="762">
        <v>0</v>
      </c>
    </row>
    <row r="65" spans="1:17" ht="14.4" customHeight="1" x14ac:dyDescent="0.3">
      <c r="A65" s="756" t="s">
        <v>564</v>
      </c>
      <c r="B65" s="757" t="s">
        <v>4406</v>
      </c>
      <c r="C65" s="757" t="s">
        <v>4287</v>
      </c>
      <c r="D65" s="757" t="s">
        <v>4409</v>
      </c>
      <c r="E65" s="757" t="s">
        <v>4410</v>
      </c>
      <c r="F65" s="761"/>
      <c r="G65" s="761"/>
      <c r="H65" s="761"/>
      <c r="I65" s="761"/>
      <c r="J65" s="761">
        <v>2</v>
      </c>
      <c r="K65" s="761">
        <v>0</v>
      </c>
      <c r="L65" s="761"/>
      <c r="M65" s="761">
        <v>0</v>
      </c>
      <c r="N65" s="761"/>
      <c r="O65" s="761"/>
      <c r="P65" s="775"/>
      <c r="Q65" s="762"/>
    </row>
    <row r="66" spans="1:17" ht="14.4" customHeight="1" x14ac:dyDescent="0.3">
      <c r="A66" s="756" t="s">
        <v>564</v>
      </c>
      <c r="B66" s="757" t="s">
        <v>4406</v>
      </c>
      <c r="C66" s="757" t="s">
        <v>4287</v>
      </c>
      <c r="D66" s="757" t="s">
        <v>4380</v>
      </c>
      <c r="E66" s="757" t="s">
        <v>4381</v>
      </c>
      <c r="F66" s="761">
        <v>1</v>
      </c>
      <c r="G66" s="761">
        <v>0</v>
      </c>
      <c r="H66" s="761"/>
      <c r="I66" s="761">
        <v>0</v>
      </c>
      <c r="J66" s="761"/>
      <c r="K66" s="761"/>
      <c r="L66" s="761"/>
      <c r="M66" s="761"/>
      <c r="N66" s="761">
        <v>1</v>
      </c>
      <c r="O66" s="761">
        <v>0</v>
      </c>
      <c r="P66" s="775"/>
      <c r="Q66" s="762">
        <v>0</v>
      </c>
    </row>
    <row r="67" spans="1:17" ht="14.4" customHeight="1" x14ac:dyDescent="0.3">
      <c r="A67" s="756" t="s">
        <v>564</v>
      </c>
      <c r="B67" s="757" t="s">
        <v>4406</v>
      </c>
      <c r="C67" s="757" t="s">
        <v>4287</v>
      </c>
      <c r="D67" s="757" t="s">
        <v>4411</v>
      </c>
      <c r="E67" s="757" t="s">
        <v>4412</v>
      </c>
      <c r="F67" s="761"/>
      <c r="G67" s="761"/>
      <c r="H67" s="761"/>
      <c r="I67" s="761"/>
      <c r="J67" s="761">
        <v>1</v>
      </c>
      <c r="K67" s="761">
        <v>0</v>
      </c>
      <c r="L67" s="761"/>
      <c r="M67" s="761">
        <v>0</v>
      </c>
      <c r="N67" s="761"/>
      <c r="O67" s="761"/>
      <c r="P67" s="775"/>
      <c r="Q67" s="762"/>
    </row>
    <row r="68" spans="1:17" ht="14.4" customHeight="1" x14ac:dyDescent="0.3">
      <c r="A68" s="756" t="s">
        <v>564</v>
      </c>
      <c r="B68" s="757" t="s">
        <v>4406</v>
      </c>
      <c r="C68" s="757" t="s">
        <v>4287</v>
      </c>
      <c r="D68" s="757" t="s">
        <v>4413</v>
      </c>
      <c r="E68" s="757" t="s">
        <v>4414</v>
      </c>
      <c r="F68" s="761"/>
      <c r="G68" s="761"/>
      <c r="H68" s="761"/>
      <c r="I68" s="761"/>
      <c r="J68" s="761">
        <v>2</v>
      </c>
      <c r="K68" s="761">
        <v>0</v>
      </c>
      <c r="L68" s="761"/>
      <c r="M68" s="761">
        <v>0</v>
      </c>
      <c r="N68" s="761"/>
      <c r="O68" s="761"/>
      <c r="P68" s="775"/>
      <c r="Q68" s="762"/>
    </row>
    <row r="69" spans="1:17" ht="14.4" customHeight="1" x14ac:dyDescent="0.3">
      <c r="A69" s="756" t="s">
        <v>564</v>
      </c>
      <c r="B69" s="757" t="s">
        <v>4406</v>
      </c>
      <c r="C69" s="757" t="s">
        <v>4287</v>
      </c>
      <c r="D69" s="757" t="s">
        <v>4382</v>
      </c>
      <c r="E69" s="757" t="s">
        <v>4383</v>
      </c>
      <c r="F69" s="761">
        <v>1</v>
      </c>
      <c r="G69" s="761">
        <v>0</v>
      </c>
      <c r="H69" s="761"/>
      <c r="I69" s="761">
        <v>0</v>
      </c>
      <c r="J69" s="761">
        <v>2</v>
      </c>
      <c r="K69" s="761">
        <v>0</v>
      </c>
      <c r="L69" s="761"/>
      <c r="M69" s="761">
        <v>0</v>
      </c>
      <c r="N69" s="761">
        <v>2</v>
      </c>
      <c r="O69" s="761">
        <v>0</v>
      </c>
      <c r="P69" s="775"/>
      <c r="Q69" s="762">
        <v>0</v>
      </c>
    </row>
    <row r="70" spans="1:17" ht="14.4" customHeight="1" x14ac:dyDescent="0.3">
      <c r="A70" s="756" t="s">
        <v>564</v>
      </c>
      <c r="B70" s="757" t="s">
        <v>4406</v>
      </c>
      <c r="C70" s="757" t="s">
        <v>4287</v>
      </c>
      <c r="D70" s="757" t="s">
        <v>4415</v>
      </c>
      <c r="E70" s="757" t="s">
        <v>4416</v>
      </c>
      <c r="F70" s="761"/>
      <c r="G70" s="761"/>
      <c r="H70" s="761"/>
      <c r="I70" s="761"/>
      <c r="J70" s="761">
        <v>2</v>
      </c>
      <c r="K70" s="761">
        <v>1654</v>
      </c>
      <c r="L70" s="761">
        <v>1</v>
      </c>
      <c r="M70" s="761">
        <v>827</v>
      </c>
      <c r="N70" s="761"/>
      <c r="O70" s="761"/>
      <c r="P70" s="775"/>
      <c r="Q70" s="762"/>
    </row>
    <row r="71" spans="1:17" ht="14.4" customHeight="1" x14ac:dyDescent="0.3">
      <c r="A71" s="756" t="s">
        <v>564</v>
      </c>
      <c r="B71" s="757" t="s">
        <v>4406</v>
      </c>
      <c r="C71" s="757" t="s">
        <v>4287</v>
      </c>
      <c r="D71" s="757" t="s">
        <v>4417</v>
      </c>
      <c r="E71" s="757" t="s">
        <v>4418</v>
      </c>
      <c r="F71" s="761"/>
      <c r="G71" s="761"/>
      <c r="H71" s="761"/>
      <c r="I71" s="761"/>
      <c r="J71" s="761">
        <v>1</v>
      </c>
      <c r="K71" s="761">
        <v>9123</v>
      </c>
      <c r="L71" s="761">
        <v>1</v>
      </c>
      <c r="M71" s="761">
        <v>9123</v>
      </c>
      <c r="N71" s="761">
        <v>2</v>
      </c>
      <c r="O71" s="761">
        <v>18692</v>
      </c>
      <c r="P71" s="775">
        <v>2.0488874273813438</v>
      </c>
      <c r="Q71" s="762">
        <v>9346</v>
      </c>
    </row>
    <row r="72" spans="1:17" ht="14.4" customHeight="1" x14ac:dyDescent="0.3">
      <c r="A72" s="756" t="s">
        <v>564</v>
      </c>
      <c r="B72" s="757" t="s">
        <v>4406</v>
      </c>
      <c r="C72" s="757" t="s">
        <v>4287</v>
      </c>
      <c r="D72" s="757" t="s">
        <v>4338</v>
      </c>
      <c r="E72" s="757" t="s">
        <v>4339</v>
      </c>
      <c r="F72" s="761">
        <v>1</v>
      </c>
      <c r="G72" s="761">
        <v>436</v>
      </c>
      <c r="H72" s="761"/>
      <c r="I72" s="761">
        <v>436</v>
      </c>
      <c r="J72" s="761"/>
      <c r="K72" s="761"/>
      <c r="L72" s="761"/>
      <c r="M72" s="761"/>
      <c r="N72" s="761"/>
      <c r="O72" s="761"/>
      <c r="P72" s="775"/>
      <c r="Q72" s="762"/>
    </row>
    <row r="73" spans="1:17" ht="14.4" customHeight="1" x14ac:dyDescent="0.3">
      <c r="A73" s="756" t="s">
        <v>564</v>
      </c>
      <c r="B73" s="757" t="s">
        <v>4406</v>
      </c>
      <c r="C73" s="757" t="s">
        <v>4287</v>
      </c>
      <c r="D73" s="757" t="s">
        <v>4419</v>
      </c>
      <c r="E73" s="757" t="s">
        <v>4420</v>
      </c>
      <c r="F73" s="761"/>
      <c r="G73" s="761"/>
      <c r="H73" s="761"/>
      <c r="I73" s="761"/>
      <c r="J73" s="761">
        <v>1</v>
      </c>
      <c r="K73" s="761">
        <v>865</v>
      </c>
      <c r="L73" s="761">
        <v>1</v>
      </c>
      <c r="M73" s="761">
        <v>865</v>
      </c>
      <c r="N73" s="761"/>
      <c r="O73" s="761"/>
      <c r="P73" s="775"/>
      <c r="Q73" s="762"/>
    </row>
    <row r="74" spans="1:17" ht="14.4" customHeight="1" x14ac:dyDescent="0.3">
      <c r="A74" s="756" t="s">
        <v>564</v>
      </c>
      <c r="B74" s="757" t="s">
        <v>4406</v>
      </c>
      <c r="C74" s="757" t="s">
        <v>4287</v>
      </c>
      <c r="D74" s="757" t="s">
        <v>4421</v>
      </c>
      <c r="E74" s="757" t="s">
        <v>4422</v>
      </c>
      <c r="F74" s="761"/>
      <c r="G74" s="761"/>
      <c r="H74" s="761"/>
      <c r="I74" s="761"/>
      <c r="J74" s="761">
        <v>1</v>
      </c>
      <c r="K74" s="761">
        <v>0</v>
      </c>
      <c r="L74" s="761"/>
      <c r="M74" s="761">
        <v>0</v>
      </c>
      <c r="N74" s="761"/>
      <c r="O74" s="761"/>
      <c r="P74" s="775"/>
      <c r="Q74" s="762"/>
    </row>
    <row r="75" spans="1:17" ht="14.4" customHeight="1" x14ac:dyDescent="0.3">
      <c r="A75" s="756" t="s">
        <v>564</v>
      </c>
      <c r="B75" s="757" t="s">
        <v>4406</v>
      </c>
      <c r="C75" s="757" t="s">
        <v>4287</v>
      </c>
      <c r="D75" s="757" t="s">
        <v>4423</v>
      </c>
      <c r="E75" s="757" t="s">
        <v>4424</v>
      </c>
      <c r="F75" s="761">
        <v>1</v>
      </c>
      <c r="G75" s="761">
        <v>15515</v>
      </c>
      <c r="H75" s="761"/>
      <c r="I75" s="761">
        <v>15515</v>
      </c>
      <c r="J75" s="761"/>
      <c r="K75" s="761"/>
      <c r="L75" s="761"/>
      <c r="M75" s="761"/>
      <c r="N75" s="761"/>
      <c r="O75" s="761"/>
      <c r="P75" s="775"/>
      <c r="Q75" s="762"/>
    </row>
    <row r="76" spans="1:17" ht="14.4" customHeight="1" x14ac:dyDescent="0.3">
      <c r="A76" s="756" t="s">
        <v>564</v>
      </c>
      <c r="B76" s="757" t="s">
        <v>4406</v>
      </c>
      <c r="C76" s="757" t="s">
        <v>4287</v>
      </c>
      <c r="D76" s="757" t="s">
        <v>4425</v>
      </c>
      <c r="E76" s="757" t="s">
        <v>4426</v>
      </c>
      <c r="F76" s="761">
        <v>1</v>
      </c>
      <c r="G76" s="761">
        <v>0</v>
      </c>
      <c r="H76" s="761"/>
      <c r="I76" s="761">
        <v>0</v>
      </c>
      <c r="J76" s="761"/>
      <c r="K76" s="761"/>
      <c r="L76" s="761"/>
      <c r="M76" s="761"/>
      <c r="N76" s="761"/>
      <c r="O76" s="761"/>
      <c r="P76" s="775"/>
      <c r="Q76" s="762"/>
    </row>
    <row r="77" spans="1:17" ht="14.4" customHeight="1" x14ac:dyDescent="0.3">
      <c r="A77" s="756" t="s">
        <v>564</v>
      </c>
      <c r="B77" s="757" t="s">
        <v>4406</v>
      </c>
      <c r="C77" s="757" t="s">
        <v>4287</v>
      </c>
      <c r="D77" s="757" t="s">
        <v>4427</v>
      </c>
      <c r="E77" s="757" t="s">
        <v>4428</v>
      </c>
      <c r="F77" s="761">
        <v>1</v>
      </c>
      <c r="G77" s="761">
        <v>0</v>
      </c>
      <c r="H77" s="761"/>
      <c r="I77" s="761">
        <v>0</v>
      </c>
      <c r="J77" s="761"/>
      <c r="K77" s="761"/>
      <c r="L77" s="761"/>
      <c r="M77" s="761"/>
      <c r="N77" s="761">
        <v>1</v>
      </c>
      <c r="O77" s="761">
        <v>0</v>
      </c>
      <c r="P77" s="775"/>
      <c r="Q77" s="762">
        <v>0</v>
      </c>
    </row>
    <row r="78" spans="1:17" ht="14.4" customHeight="1" x14ac:dyDescent="0.3">
      <c r="A78" s="756" t="s">
        <v>564</v>
      </c>
      <c r="B78" s="757" t="s">
        <v>4406</v>
      </c>
      <c r="C78" s="757" t="s">
        <v>4287</v>
      </c>
      <c r="D78" s="757" t="s">
        <v>4429</v>
      </c>
      <c r="E78" s="757" t="s">
        <v>4430</v>
      </c>
      <c r="F78" s="761"/>
      <c r="G78" s="761"/>
      <c r="H78" s="761"/>
      <c r="I78" s="761"/>
      <c r="J78" s="761">
        <v>1</v>
      </c>
      <c r="K78" s="761">
        <v>6852</v>
      </c>
      <c r="L78" s="761">
        <v>1</v>
      </c>
      <c r="M78" s="761">
        <v>6852</v>
      </c>
      <c r="N78" s="761"/>
      <c r="O78" s="761"/>
      <c r="P78" s="775"/>
      <c r="Q78" s="762"/>
    </row>
    <row r="79" spans="1:17" ht="14.4" customHeight="1" x14ac:dyDescent="0.3">
      <c r="A79" s="756" t="s">
        <v>564</v>
      </c>
      <c r="B79" s="757" t="s">
        <v>4406</v>
      </c>
      <c r="C79" s="757" t="s">
        <v>4287</v>
      </c>
      <c r="D79" s="757" t="s">
        <v>4431</v>
      </c>
      <c r="E79" s="757" t="s">
        <v>4432</v>
      </c>
      <c r="F79" s="761">
        <v>2</v>
      </c>
      <c r="G79" s="761">
        <v>0</v>
      </c>
      <c r="H79" s="761"/>
      <c r="I79" s="761">
        <v>0</v>
      </c>
      <c r="J79" s="761">
        <v>2</v>
      </c>
      <c r="K79" s="761">
        <v>0</v>
      </c>
      <c r="L79" s="761"/>
      <c r="M79" s="761">
        <v>0</v>
      </c>
      <c r="N79" s="761">
        <v>2</v>
      </c>
      <c r="O79" s="761">
        <v>0</v>
      </c>
      <c r="P79" s="775"/>
      <c r="Q79" s="762">
        <v>0</v>
      </c>
    </row>
    <row r="80" spans="1:17" ht="14.4" customHeight="1" x14ac:dyDescent="0.3">
      <c r="A80" s="756" t="s">
        <v>564</v>
      </c>
      <c r="B80" s="757" t="s">
        <v>4406</v>
      </c>
      <c r="C80" s="757" t="s">
        <v>4287</v>
      </c>
      <c r="D80" s="757" t="s">
        <v>4433</v>
      </c>
      <c r="E80" s="757" t="s">
        <v>4434</v>
      </c>
      <c r="F80" s="761">
        <v>1</v>
      </c>
      <c r="G80" s="761">
        <v>4389</v>
      </c>
      <c r="H80" s="761"/>
      <c r="I80" s="761">
        <v>4389</v>
      </c>
      <c r="J80" s="761"/>
      <c r="K80" s="761"/>
      <c r="L80" s="761"/>
      <c r="M80" s="761"/>
      <c r="N80" s="761"/>
      <c r="O80" s="761"/>
      <c r="P80" s="775"/>
      <c r="Q80" s="762"/>
    </row>
    <row r="81" spans="1:17" ht="14.4" customHeight="1" x14ac:dyDescent="0.3">
      <c r="A81" s="756" t="s">
        <v>564</v>
      </c>
      <c r="B81" s="757" t="s">
        <v>4406</v>
      </c>
      <c r="C81" s="757" t="s">
        <v>4287</v>
      </c>
      <c r="D81" s="757" t="s">
        <v>4435</v>
      </c>
      <c r="E81" s="757" t="s">
        <v>4436</v>
      </c>
      <c r="F81" s="761"/>
      <c r="G81" s="761"/>
      <c r="H81" s="761"/>
      <c r="I81" s="761"/>
      <c r="J81" s="761">
        <v>1</v>
      </c>
      <c r="K81" s="761">
        <v>0</v>
      </c>
      <c r="L81" s="761"/>
      <c r="M81" s="761">
        <v>0</v>
      </c>
      <c r="N81" s="761"/>
      <c r="O81" s="761"/>
      <c r="P81" s="775"/>
      <c r="Q81" s="762"/>
    </row>
    <row r="82" spans="1:17" ht="14.4" customHeight="1" x14ac:dyDescent="0.3">
      <c r="A82" s="756" t="s">
        <v>564</v>
      </c>
      <c r="B82" s="757" t="s">
        <v>4406</v>
      </c>
      <c r="C82" s="757" t="s">
        <v>4287</v>
      </c>
      <c r="D82" s="757" t="s">
        <v>4384</v>
      </c>
      <c r="E82" s="757" t="s">
        <v>4385</v>
      </c>
      <c r="F82" s="761"/>
      <c r="G82" s="761"/>
      <c r="H82" s="761"/>
      <c r="I82" s="761"/>
      <c r="J82" s="761">
        <v>2</v>
      </c>
      <c r="K82" s="761">
        <v>0</v>
      </c>
      <c r="L82" s="761"/>
      <c r="M82" s="761">
        <v>0</v>
      </c>
      <c r="N82" s="761">
        <v>1</v>
      </c>
      <c r="O82" s="761">
        <v>0</v>
      </c>
      <c r="P82" s="775"/>
      <c r="Q82" s="762">
        <v>0</v>
      </c>
    </row>
    <row r="83" spans="1:17" ht="14.4" customHeight="1" x14ac:dyDescent="0.3">
      <c r="A83" s="756" t="s">
        <v>564</v>
      </c>
      <c r="B83" s="757" t="s">
        <v>4406</v>
      </c>
      <c r="C83" s="757" t="s">
        <v>4287</v>
      </c>
      <c r="D83" s="757" t="s">
        <v>4437</v>
      </c>
      <c r="E83" s="757" t="s">
        <v>4438</v>
      </c>
      <c r="F83" s="761"/>
      <c r="G83" s="761"/>
      <c r="H83" s="761"/>
      <c r="I83" s="761"/>
      <c r="J83" s="761">
        <v>2</v>
      </c>
      <c r="K83" s="761">
        <v>7247</v>
      </c>
      <c r="L83" s="761">
        <v>1</v>
      </c>
      <c r="M83" s="761">
        <v>3623.5</v>
      </c>
      <c r="N83" s="761"/>
      <c r="O83" s="761"/>
      <c r="P83" s="775"/>
      <c r="Q83" s="762"/>
    </row>
    <row r="84" spans="1:17" ht="14.4" customHeight="1" x14ac:dyDescent="0.3">
      <c r="A84" s="756" t="s">
        <v>564</v>
      </c>
      <c r="B84" s="757" t="s">
        <v>4406</v>
      </c>
      <c r="C84" s="757" t="s">
        <v>4287</v>
      </c>
      <c r="D84" s="757" t="s">
        <v>4439</v>
      </c>
      <c r="E84" s="757" t="s">
        <v>4440</v>
      </c>
      <c r="F84" s="761"/>
      <c r="G84" s="761"/>
      <c r="H84" s="761"/>
      <c r="I84" s="761"/>
      <c r="J84" s="761">
        <v>2</v>
      </c>
      <c r="K84" s="761">
        <v>9403</v>
      </c>
      <c r="L84" s="761">
        <v>1</v>
      </c>
      <c r="M84" s="761">
        <v>4701.5</v>
      </c>
      <c r="N84" s="761"/>
      <c r="O84" s="761"/>
      <c r="P84" s="775"/>
      <c r="Q84" s="762"/>
    </row>
    <row r="85" spans="1:17" ht="14.4" customHeight="1" x14ac:dyDescent="0.3">
      <c r="A85" s="756" t="s">
        <v>564</v>
      </c>
      <c r="B85" s="757" t="s">
        <v>4406</v>
      </c>
      <c r="C85" s="757" t="s">
        <v>4287</v>
      </c>
      <c r="D85" s="757" t="s">
        <v>4441</v>
      </c>
      <c r="E85" s="757" t="s">
        <v>4442</v>
      </c>
      <c r="F85" s="761">
        <v>1</v>
      </c>
      <c r="G85" s="761">
        <v>0</v>
      </c>
      <c r="H85" s="761"/>
      <c r="I85" s="761">
        <v>0</v>
      </c>
      <c r="J85" s="761">
        <v>1</v>
      </c>
      <c r="K85" s="761">
        <v>0</v>
      </c>
      <c r="L85" s="761"/>
      <c r="M85" s="761">
        <v>0</v>
      </c>
      <c r="N85" s="761"/>
      <c r="O85" s="761"/>
      <c r="P85" s="775"/>
      <c r="Q85" s="762"/>
    </row>
    <row r="86" spans="1:17" ht="14.4" customHeight="1" x14ac:dyDescent="0.3">
      <c r="A86" s="756" t="s">
        <v>564</v>
      </c>
      <c r="B86" s="757" t="s">
        <v>4406</v>
      </c>
      <c r="C86" s="757" t="s">
        <v>4287</v>
      </c>
      <c r="D86" s="757" t="s">
        <v>4443</v>
      </c>
      <c r="E86" s="757" t="s">
        <v>4444</v>
      </c>
      <c r="F86" s="761"/>
      <c r="G86" s="761"/>
      <c r="H86" s="761"/>
      <c r="I86" s="761"/>
      <c r="J86" s="761">
        <v>1</v>
      </c>
      <c r="K86" s="761">
        <v>10695</v>
      </c>
      <c r="L86" s="761">
        <v>1</v>
      </c>
      <c r="M86" s="761">
        <v>10695</v>
      </c>
      <c r="N86" s="761"/>
      <c r="O86" s="761"/>
      <c r="P86" s="775"/>
      <c r="Q86" s="762"/>
    </row>
    <row r="87" spans="1:17" ht="14.4" customHeight="1" x14ac:dyDescent="0.3">
      <c r="A87" s="756" t="s">
        <v>564</v>
      </c>
      <c r="B87" s="757" t="s">
        <v>4406</v>
      </c>
      <c r="C87" s="757" t="s">
        <v>4287</v>
      </c>
      <c r="D87" s="757" t="s">
        <v>4445</v>
      </c>
      <c r="E87" s="757" t="s">
        <v>4446</v>
      </c>
      <c r="F87" s="761"/>
      <c r="G87" s="761"/>
      <c r="H87" s="761"/>
      <c r="I87" s="761"/>
      <c r="J87" s="761">
        <v>1</v>
      </c>
      <c r="K87" s="761">
        <v>1966</v>
      </c>
      <c r="L87" s="761">
        <v>1</v>
      </c>
      <c r="M87" s="761">
        <v>1966</v>
      </c>
      <c r="N87" s="761"/>
      <c r="O87" s="761"/>
      <c r="P87" s="775"/>
      <c r="Q87" s="762"/>
    </row>
    <row r="88" spans="1:17" ht="14.4" customHeight="1" x14ac:dyDescent="0.3">
      <c r="A88" s="756" t="s">
        <v>564</v>
      </c>
      <c r="B88" s="757" t="s">
        <v>4406</v>
      </c>
      <c r="C88" s="757" t="s">
        <v>4287</v>
      </c>
      <c r="D88" s="757" t="s">
        <v>4447</v>
      </c>
      <c r="E88" s="757" t="s">
        <v>4448</v>
      </c>
      <c r="F88" s="761">
        <v>1</v>
      </c>
      <c r="G88" s="761">
        <v>0</v>
      </c>
      <c r="H88" s="761"/>
      <c r="I88" s="761">
        <v>0</v>
      </c>
      <c r="J88" s="761"/>
      <c r="K88" s="761"/>
      <c r="L88" s="761"/>
      <c r="M88" s="761"/>
      <c r="N88" s="761"/>
      <c r="O88" s="761"/>
      <c r="P88" s="775"/>
      <c r="Q88" s="762"/>
    </row>
    <row r="89" spans="1:17" ht="14.4" customHeight="1" x14ac:dyDescent="0.3">
      <c r="A89" s="756" t="s">
        <v>564</v>
      </c>
      <c r="B89" s="757" t="s">
        <v>4406</v>
      </c>
      <c r="C89" s="757" t="s">
        <v>4287</v>
      </c>
      <c r="D89" s="757" t="s">
        <v>4449</v>
      </c>
      <c r="E89" s="757" t="s">
        <v>4450</v>
      </c>
      <c r="F89" s="761"/>
      <c r="G89" s="761"/>
      <c r="H89" s="761"/>
      <c r="I89" s="761"/>
      <c r="J89" s="761"/>
      <c r="K89" s="761"/>
      <c r="L89" s="761"/>
      <c r="M89" s="761"/>
      <c r="N89" s="761">
        <v>1</v>
      </c>
      <c r="O89" s="761">
        <v>0</v>
      </c>
      <c r="P89" s="775"/>
      <c r="Q89" s="762">
        <v>0</v>
      </c>
    </row>
    <row r="90" spans="1:17" ht="14.4" customHeight="1" x14ac:dyDescent="0.3">
      <c r="A90" s="756" t="s">
        <v>564</v>
      </c>
      <c r="B90" s="757" t="s">
        <v>4406</v>
      </c>
      <c r="C90" s="757" t="s">
        <v>4287</v>
      </c>
      <c r="D90" s="757" t="s">
        <v>4451</v>
      </c>
      <c r="E90" s="757" t="s">
        <v>4452</v>
      </c>
      <c r="F90" s="761"/>
      <c r="G90" s="761"/>
      <c r="H90" s="761"/>
      <c r="I90" s="761"/>
      <c r="J90" s="761"/>
      <c r="K90" s="761"/>
      <c r="L90" s="761"/>
      <c r="M90" s="761"/>
      <c r="N90" s="761">
        <v>1</v>
      </c>
      <c r="O90" s="761">
        <v>0</v>
      </c>
      <c r="P90" s="775"/>
      <c r="Q90" s="762">
        <v>0</v>
      </c>
    </row>
    <row r="91" spans="1:17" ht="14.4" customHeight="1" x14ac:dyDescent="0.3">
      <c r="A91" s="756" t="s">
        <v>564</v>
      </c>
      <c r="B91" s="757" t="s">
        <v>4453</v>
      </c>
      <c r="C91" s="757" t="s">
        <v>4287</v>
      </c>
      <c r="D91" s="757" t="s">
        <v>4454</v>
      </c>
      <c r="E91" s="757" t="s">
        <v>4455</v>
      </c>
      <c r="F91" s="761"/>
      <c r="G91" s="761"/>
      <c r="H91" s="761"/>
      <c r="I91" s="761"/>
      <c r="J91" s="761"/>
      <c r="K91" s="761"/>
      <c r="L91" s="761"/>
      <c r="M91" s="761"/>
      <c r="N91" s="761">
        <v>3</v>
      </c>
      <c r="O91" s="761">
        <v>2128</v>
      </c>
      <c r="P91" s="775"/>
      <c r="Q91" s="762">
        <v>709.33333333333337</v>
      </c>
    </row>
    <row r="92" spans="1:17" ht="14.4" customHeight="1" x14ac:dyDescent="0.3">
      <c r="A92" s="756" t="s">
        <v>564</v>
      </c>
      <c r="B92" s="757" t="s">
        <v>4453</v>
      </c>
      <c r="C92" s="757" t="s">
        <v>4287</v>
      </c>
      <c r="D92" s="757" t="s">
        <v>4456</v>
      </c>
      <c r="E92" s="757" t="s">
        <v>4457</v>
      </c>
      <c r="F92" s="761"/>
      <c r="G92" s="761"/>
      <c r="H92" s="761"/>
      <c r="I92" s="761"/>
      <c r="J92" s="761"/>
      <c r="K92" s="761"/>
      <c r="L92" s="761"/>
      <c r="M92" s="761"/>
      <c r="N92" s="761">
        <v>1</v>
      </c>
      <c r="O92" s="761">
        <v>2952</v>
      </c>
      <c r="P92" s="775"/>
      <c r="Q92" s="762">
        <v>2952</v>
      </c>
    </row>
    <row r="93" spans="1:17" ht="14.4" customHeight="1" x14ac:dyDescent="0.3">
      <c r="A93" s="756" t="s">
        <v>564</v>
      </c>
      <c r="B93" s="757" t="s">
        <v>4453</v>
      </c>
      <c r="C93" s="757" t="s">
        <v>4287</v>
      </c>
      <c r="D93" s="757" t="s">
        <v>4419</v>
      </c>
      <c r="E93" s="757" t="s">
        <v>4420</v>
      </c>
      <c r="F93" s="761"/>
      <c r="G93" s="761"/>
      <c r="H93" s="761"/>
      <c r="I93" s="761"/>
      <c r="J93" s="761"/>
      <c r="K93" s="761"/>
      <c r="L93" s="761"/>
      <c r="M93" s="761"/>
      <c r="N93" s="761">
        <v>3</v>
      </c>
      <c r="O93" s="761">
        <v>2595</v>
      </c>
      <c r="P93" s="775"/>
      <c r="Q93" s="762">
        <v>865</v>
      </c>
    </row>
    <row r="94" spans="1:17" ht="14.4" customHeight="1" x14ac:dyDescent="0.3">
      <c r="A94" s="756" t="s">
        <v>564</v>
      </c>
      <c r="B94" s="757" t="s">
        <v>4453</v>
      </c>
      <c r="C94" s="757" t="s">
        <v>4287</v>
      </c>
      <c r="D94" s="757" t="s">
        <v>4458</v>
      </c>
      <c r="E94" s="757" t="s">
        <v>4459</v>
      </c>
      <c r="F94" s="761"/>
      <c r="G94" s="761"/>
      <c r="H94" s="761"/>
      <c r="I94" s="761"/>
      <c r="J94" s="761"/>
      <c r="K94" s="761"/>
      <c r="L94" s="761"/>
      <c r="M94" s="761"/>
      <c r="N94" s="761">
        <v>1</v>
      </c>
      <c r="O94" s="761">
        <v>120</v>
      </c>
      <c r="P94" s="775"/>
      <c r="Q94" s="762">
        <v>120</v>
      </c>
    </row>
    <row r="95" spans="1:17" ht="14.4" customHeight="1" x14ac:dyDescent="0.3">
      <c r="A95" s="756" t="s">
        <v>564</v>
      </c>
      <c r="B95" s="757" t="s">
        <v>4453</v>
      </c>
      <c r="C95" s="757" t="s">
        <v>4287</v>
      </c>
      <c r="D95" s="757" t="s">
        <v>4433</v>
      </c>
      <c r="E95" s="757" t="s">
        <v>4434</v>
      </c>
      <c r="F95" s="761"/>
      <c r="G95" s="761"/>
      <c r="H95" s="761"/>
      <c r="I95" s="761"/>
      <c r="J95" s="761"/>
      <c r="K95" s="761"/>
      <c r="L95" s="761"/>
      <c r="M95" s="761"/>
      <c r="N95" s="761">
        <v>1</v>
      </c>
      <c r="O95" s="761">
        <v>4570</v>
      </c>
      <c r="P95" s="775"/>
      <c r="Q95" s="762">
        <v>4570</v>
      </c>
    </row>
    <row r="96" spans="1:17" ht="14.4" customHeight="1" x14ac:dyDescent="0.3">
      <c r="A96" s="756" t="s">
        <v>564</v>
      </c>
      <c r="B96" s="757" t="s">
        <v>4453</v>
      </c>
      <c r="C96" s="757" t="s">
        <v>4287</v>
      </c>
      <c r="D96" s="757" t="s">
        <v>4445</v>
      </c>
      <c r="E96" s="757" t="s">
        <v>4446</v>
      </c>
      <c r="F96" s="761"/>
      <c r="G96" s="761"/>
      <c r="H96" s="761"/>
      <c r="I96" s="761"/>
      <c r="J96" s="761"/>
      <c r="K96" s="761"/>
      <c r="L96" s="761"/>
      <c r="M96" s="761"/>
      <c r="N96" s="761">
        <v>1</v>
      </c>
      <c r="O96" s="761">
        <v>1966</v>
      </c>
      <c r="P96" s="775"/>
      <c r="Q96" s="762">
        <v>1966</v>
      </c>
    </row>
    <row r="97" spans="1:17" ht="14.4" customHeight="1" x14ac:dyDescent="0.3">
      <c r="A97" s="756" t="s">
        <v>564</v>
      </c>
      <c r="B97" s="757" t="s">
        <v>4453</v>
      </c>
      <c r="C97" s="757" t="s">
        <v>4287</v>
      </c>
      <c r="D97" s="757" t="s">
        <v>4460</v>
      </c>
      <c r="E97" s="757" t="s">
        <v>4461</v>
      </c>
      <c r="F97" s="761"/>
      <c r="G97" s="761"/>
      <c r="H97" s="761"/>
      <c r="I97" s="761"/>
      <c r="J97" s="761"/>
      <c r="K97" s="761"/>
      <c r="L97" s="761"/>
      <c r="M97" s="761"/>
      <c r="N97" s="761">
        <v>1</v>
      </c>
      <c r="O97" s="761">
        <v>1572</v>
      </c>
      <c r="P97" s="775"/>
      <c r="Q97" s="762">
        <v>1572</v>
      </c>
    </row>
    <row r="98" spans="1:17" ht="14.4" customHeight="1" x14ac:dyDescent="0.3">
      <c r="A98" s="756" t="s">
        <v>564</v>
      </c>
      <c r="B98" s="757" t="s">
        <v>4374</v>
      </c>
      <c r="C98" s="757" t="s">
        <v>4462</v>
      </c>
      <c r="D98" s="757" t="s">
        <v>4463</v>
      </c>
      <c r="E98" s="757" t="s">
        <v>4464</v>
      </c>
      <c r="F98" s="761"/>
      <c r="G98" s="761"/>
      <c r="H98" s="761"/>
      <c r="I98" s="761"/>
      <c r="J98" s="761"/>
      <c r="K98" s="761"/>
      <c r="L98" s="761"/>
      <c r="M98" s="761"/>
      <c r="N98" s="761">
        <v>12</v>
      </c>
      <c r="O98" s="761">
        <v>1138.5</v>
      </c>
      <c r="P98" s="775"/>
      <c r="Q98" s="762">
        <v>94.875</v>
      </c>
    </row>
    <row r="99" spans="1:17" ht="14.4" customHeight="1" x14ac:dyDescent="0.3">
      <c r="A99" s="756" t="s">
        <v>564</v>
      </c>
      <c r="B99" s="757" t="s">
        <v>4374</v>
      </c>
      <c r="C99" s="757" t="s">
        <v>4462</v>
      </c>
      <c r="D99" s="757" t="s">
        <v>4465</v>
      </c>
      <c r="E99" s="757" t="s">
        <v>4466</v>
      </c>
      <c r="F99" s="761">
        <v>0.6</v>
      </c>
      <c r="G99" s="761">
        <v>6878.98</v>
      </c>
      <c r="H99" s="761"/>
      <c r="I99" s="761">
        <v>11464.966666666667</v>
      </c>
      <c r="J99" s="761"/>
      <c r="K99" s="761"/>
      <c r="L99" s="761"/>
      <c r="M99" s="761"/>
      <c r="N99" s="761"/>
      <c r="O99" s="761"/>
      <c r="P99" s="775"/>
      <c r="Q99" s="762"/>
    </row>
    <row r="100" spans="1:17" ht="14.4" customHeight="1" x14ac:dyDescent="0.3">
      <c r="A100" s="756" t="s">
        <v>564</v>
      </c>
      <c r="B100" s="757" t="s">
        <v>4374</v>
      </c>
      <c r="C100" s="757" t="s">
        <v>4462</v>
      </c>
      <c r="D100" s="757" t="s">
        <v>4467</v>
      </c>
      <c r="E100" s="757" t="s">
        <v>1397</v>
      </c>
      <c r="F100" s="761"/>
      <c r="G100" s="761"/>
      <c r="H100" s="761"/>
      <c r="I100" s="761"/>
      <c r="J100" s="761"/>
      <c r="K100" s="761"/>
      <c r="L100" s="761"/>
      <c r="M100" s="761"/>
      <c r="N100" s="761">
        <v>3</v>
      </c>
      <c r="O100" s="761">
        <v>14964.35</v>
      </c>
      <c r="P100" s="775"/>
      <c r="Q100" s="762">
        <v>4988.1166666666668</v>
      </c>
    </row>
    <row r="101" spans="1:17" ht="14.4" customHeight="1" x14ac:dyDescent="0.3">
      <c r="A101" s="756" t="s">
        <v>564</v>
      </c>
      <c r="B101" s="757" t="s">
        <v>4374</v>
      </c>
      <c r="C101" s="757" t="s">
        <v>4462</v>
      </c>
      <c r="D101" s="757" t="s">
        <v>4468</v>
      </c>
      <c r="E101" s="757" t="s">
        <v>4469</v>
      </c>
      <c r="F101" s="761"/>
      <c r="G101" s="761"/>
      <c r="H101" s="761"/>
      <c r="I101" s="761"/>
      <c r="J101" s="761">
        <v>42</v>
      </c>
      <c r="K101" s="761">
        <v>3197.46</v>
      </c>
      <c r="L101" s="761">
        <v>1</v>
      </c>
      <c r="M101" s="761">
        <v>76.13</v>
      </c>
      <c r="N101" s="761"/>
      <c r="O101" s="761"/>
      <c r="P101" s="775"/>
      <c r="Q101" s="762"/>
    </row>
    <row r="102" spans="1:17" ht="14.4" customHeight="1" x14ac:dyDescent="0.3">
      <c r="A102" s="756" t="s">
        <v>564</v>
      </c>
      <c r="B102" s="757" t="s">
        <v>4374</v>
      </c>
      <c r="C102" s="757" t="s">
        <v>4462</v>
      </c>
      <c r="D102" s="757" t="s">
        <v>4470</v>
      </c>
      <c r="E102" s="757" t="s">
        <v>4471</v>
      </c>
      <c r="F102" s="761"/>
      <c r="G102" s="761"/>
      <c r="H102" s="761"/>
      <c r="I102" s="761"/>
      <c r="J102" s="761"/>
      <c r="K102" s="761"/>
      <c r="L102" s="761"/>
      <c r="M102" s="761"/>
      <c r="N102" s="761">
        <v>0.2</v>
      </c>
      <c r="O102" s="761">
        <v>88.25</v>
      </c>
      <c r="P102" s="775"/>
      <c r="Q102" s="762">
        <v>441.25</v>
      </c>
    </row>
    <row r="103" spans="1:17" ht="14.4" customHeight="1" x14ac:dyDescent="0.3">
      <c r="A103" s="756" t="s">
        <v>564</v>
      </c>
      <c r="B103" s="757" t="s">
        <v>4374</v>
      </c>
      <c r="C103" s="757" t="s">
        <v>4462</v>
      </c>
      <c r="D103" s="757" t="s">
        <v>4472</v>
      </c>
      <c r="E103" s="757" t="s">
        <v>660</v>
      </c>
      <c r="F103" s="761">
        <v>3.2</v>
      </c>
      <c r="G103" s="761">
        <v>996.23</v>
      </c>
      <c r="H103" s="761">
        <v>7.9999196980647236</v>
      </c>
      <c r="I103" s="761">
        <v>311.32187499999998</v>
      </c>
      <c r="J103" s="761">
        <v>0.4</v>
      </c>
      <c r="K103" s="761">
        <v>124.53</v>
      </c>
      <c r="L103" s="761">
        <v>1</v>
      </c>
      <c r="M103" s="761">
        <v>311.32499999999999</v>
      </c>
      <c r="N103" s="761"/>
      <c r="O103" s="761"/>
      <c r="P103" s="775"/>
      <c r="Q103" s="762"/>
    </row>
    <row r="104" spans="1:17" ht="14.4" customHeight="1" x14ac:dyDescent="0.3">
      <c r="A104" s="756" t="s">
        <v>564</v>
      </c>
      <c r="B104" s="757" t="s">
        <v>4374</v>
      </c>
      <c r="C104" s="757" t="s">
        <v>4462</v>
      </c>
      <c r="D104" s="757" t="s">
        <v>4473</v>
      </c>
      <c r="E104" s="757" t="s">
        <v>4474</v>
      </c>
      <c r="F104" s="761"/>
      <c r="G104" s="761"/>
      <c r="H104" s="761"/>
      <c r="I104" s="761"/>
      <c r="J104" s="761">
        <v>6</v>
      </c>
      <c r="K104" s="761">
        <v>482.58</v>
      </c>
      <c r="L104" s="761">
        <v>1</v>
      </c>
      <c r="M104" s="761">
        <v>80.429999999999993</v>
      </c>
      <c r="N104" s="761"/>
      <c r="O104" s="761"/>
      <c r="P104" s="775"/>
      <c r="Q104" s="762"/>
    </row>
    <row r="105" spans="1:17" ht="14.4" customHeight="1" x14ac:dyDescent="0.3">
      <c r="A105" s="756" t="s">
        <v>564</v>
      </c>
      <c r="B105" s="757" t="s">
        <v>4374</v>
      </c>
      <c r="C105" s="757" t="s">
        <v>4462</v>
      </c>
      <c r="D105" s="757" t="s">
        <v>4475</v>
      </c>
      <c r="E105" s="757" t="s">
        <v>1157</v>
      </c>
      <c r="F105" s="761">
        <v>330</v>
      </c>
      <c r="G105" s="761">
        <v>19272</v>
      </c>
      <c r="H105" s="761">
        <v>1.2547528517110265</v>
      </c>
      <c r="I105" s="761">
        <v>58.4</v>
      </c>
      <c r="J105" s="761">
        <v>263</v>
      </c>
      <c r="K105" s="761">
        <v>15359.2</v>
      </c>
      <c r="L105" s="761">
        <v>1</v>
      </c>
      <c r="M105" s="761">
        <v>58.400000000000006</v>
      </c>
      <c r="N105" s="761">
        <v>724</v>
      </c>
      <c r="O105" s="761">
        <v>42281.600000000006</v>
      </c>
      <c r="P105" s="775">
        <v>2.7528517110266164</v>
      </c>
      <c r="Q105" s="762">
        <v>58.400000000000006</v>
      </c>
    </row>
    <row r="106" spans="1:17" ht="14.4" customHeight="1" x14ac:dyDescent="0.3">
      <c r="A106" s="756" t="s">
        <v>564</v>
      </c>
      <c r="B106" s="757" t="s">
        <v>4374</v>
      </c>
      <c r="C106" s="757" t="s">
        <v>4462</v>
      </c>
      <c r="D106" s="757" t="s">
        <v>4476</v>
      </c>
      <c r="E106" s="757" t="s">
        <v>4477</v>
      </c>
      <c r="F106" s="761"/>
      <c r="G106" s="761"/>
      <c r="H106" s="761"/>
      <c r="I106" s="761"/>
      <c r="J106" s="761">
        <v>1.9</v>
      </c>
      <c r="K106" s="761">
        <v>1315.3</v>
      </c>
      <c r="L106" s="761">
        <v>1</v>
      </c>
      <c r="M106" s="761">
        <v>692.26315789473688</v>
      </c>
      <c r="N106" s="761"/>
      <c r="O106" s="761"/>
      <c r="P106" s="775"/>
      <c r="Q106" s="762"/>
    </row>
    <row r="107" spans="1:17" ht="14.4" customHeight="1" x14ac:dyDescent="0.3">
      <c r="A107" s="756" t="s">
        <v>564</v>
      </c>
      <c r="B107" s="757" t="s">
        <v>4374</v>
      </c>
      <c r="C107" s="757" t="s">
        <v>4462</v>
      </c>
      <c r="D107" s="757" t="s">
        <v>4478</v>
      </c>
      <c r="E107" s="757" t="s">
        <v>1798</v>
      </c>
      <c r="F107" s="761">
        <v>1.5</v>
      </c>
      <c r="G107" s="761">
        <v>18020.099999999999</v>
      </c>
      <c r="H107" s="761"/>
      <c r="I107" s="761">
        <v>12013.4</v>
      </c>
      <c r="J107" s="761"/>
      <c r="K107" s="761"/>
      <c r="L107" s="761"/>
      <c r="M107" s="761"/>
      <c r="N107" s="761"/>
      <c r="O107" s="761"/>
      <c r="P107" s="775"/>
      <c r="Q107" s="762"/>
    </row>
    <row r="108" spans="1:17" ht="14.4" customHeight="1" x14ac:dyDescent="0.3">
      <c r="A108" s="756" t="s">
        <v>564</v>
      </c>
      <c r="B108" s="757" t="s">
        <v>4374</v>
      </c>
      <c r="C108" s="757" t="s">
        <v>4462</v>
      </c>
      <c r="D108" s="757" t="s">
        <v>4479</v>
      </c>
      <c r="E108" s="757" t="s">
        <v>4480</v>
      </c>
      <c r="F108" s="761"/>
      <c r="G108" s="761"/>
      <c r="H108" s="761"/>
      <c r="I108" s="761"/>
      <c r="J108" s="761">
        <v>0.6</v>
      </c>
      <c r="K108" s="761">
        <v>2966.38</v>
      </c>
      <c r="L108" s="761">
        <v>1</v>
      </c>
      <c r="M108" s="761">
        <v>4943.9666666666672</v>
      </c>
      <c r="N108" s="761"/>
      <c r="O108" s="761"/>
      <c r="P108" s="775"/>
      <c r="Q108" s="762"/>
    </row>
    <row r="109" spans="1:17" ht="14.4" customHeight="1" x14ac:dyDescent="0.3">
      <c r="A109" s="756" t="s">
        <v>564</v>
      </c>
      <c r="B109" s="757" t="s">
        <v>4374</v>
      </c>
      <c r="C109" s="757" t="s">
        <v>4462</v>
      </c>
      <c r="D109" s="757" t="s">
        <v>4481</v>
      </c>
      <c r="E109" s="757" t="s">
        <v>4482</v>
      </c>
      <c r="F109" s="761">
        <v>27</v>
      </c>
      <c r="G109" s="761">
        <v>1042.47</v>
      </c>
      <c r="H109" s="761">
        <v>0.32926829268292684</v>
      </c>
      <c r="I109" s="761">
        <v>38.61</v>
      </c>
      <c r="J109" s="761">
        <v>82</v>
      </c>
      <c r="K109" s="761">
        <v>3166.02</v>
      </c>
      <c r="L109" s="761">
        <v>1</v>
      </c>
      <c r="M109" s="761">
        <v>38.61</v>
      </c>
      <c r="N109" s="761"/>
      <c r="O109" s="761"/>
      <c r="P109" s="775"/>
      <c r="Q109" s="762"/>
    </row>
    <row r="110" spans="1:17" ht="14.4" customHeight="1" x14ac:dyDescent="0.3">
      <c r="A110" s="756" t="s">
        <v>564</v>
      </c>
      <c r="B110" s="757" t="s">
        <v>4374</v>
      </c>
      <c r="C110" s="757" t="s">
        <v>4462</v>
      </c>
      <c r="D110" s="757" t="s">
        <v>4483</v>
      </c>
      <c r="E110" s="757" t="s">
        <v>4484</v>
      </c>
      <c r="F110" s="761">
        <v>68.5</v>
      </c>
      <c r="G110" s="761">
        <v>26483.94</v>
      </c>
      <c r="H110" s="761">
        <v>21.406353055286129</v>
      </c>
      <c r="I110" s="761">
        <v>386.62686131386857</v>
      </c>
      <c r="J110" s="761">
        <v>3.2</v>
      </c>
      <c r="K110" s="761">
        <v>1237.2</v>
      </c>
      <c r="L110" s="761">
        <v>1</v>
      </c>
      <c r="M110" s="761">
        <v>386.625</v>
      </c>
      <c r="N110" s="761">
        <v>2.4</v>
      </c>
      <c r="O110" s="761">
        <v>927.89</v>
      </c>
      <c r="P110" s="775">
        <v>0.74999191723246039</v>
      </c>
      <c r="Q110" s="762">
        <v>386.62083333333334</v>
      </c>
    </row>
    <row r="111" spans="1:17" ht="14.4" customHeight="1" x14ac:dyDescent="0.3">
      <c r="A111" s="756" t="s">
        <v>564</v>
      </c>
      <c r="B111" s="757" t="s">
        <v>4374</v>
      </c>
      <c r="C111" s="757" t="s">
        <v>4462</v>
      </c>
      <c r="D111" s="757" t="s">
        <v>4485</v>
      </c>
      <c r="E111" s="757" t="s">
        <v>4486</v>
      </c>
      <c r="F111" s="761"/>
      <c r="G111" s="761"/>
      <c r="H111" s="761"/>
      <c r="I111" s="761"/>
      <c r="J111" s="761">
        <v>9</v>
      </c>
      <c r="K111" s="761">
        <v>347.49</v>
      </c>
      <c r="L111" s="761">
        <v>1</v>
      </c>
      <c r="M111" s="761">
        <v>38.61</v>
      </c>
      <c r="N111" s="761"/>
      <c r="O111" s="761"/>
      <c r="P111" s="775"/>
      <c r="Q111" s="762"/>
    </row>
    <row r="112" spans="1:17" ht="14.4" customHeight="1" x14ac:dyDescent="0.3">
      <c r="A112" s="756" t="s">
        <v>564</v>
      </c>
      <c r="B112" s="757" t="s">
        <v>4374</v>
      </c>
      <c r="C112" s="757" t="s">
        <v>4462</v>
      </c>
      <c r="D112" s="757" t="s">
        <v>4487</v>
      </c>
      <c r="E112" s="757" t="s">
        <v>1394</v>
      </c>
      <c r="F112" s="761"/>
      <c r="G112" s="761"/>
      <c r="H112" s="761"/>
      <c r="I112" s="761"/>
      <c r="J112" s="761"/>
      <c r="K112" s="761"/>
      <c r="L112" s="761"/>
      <c r="M112" s="761"/>
      <c r="N112" s="761">
        <v>5</v>
      </c>
      <c r="O112" s="761">
        <v>45791.350000000006</v>
      </c>
      <c r="P112" s="775"/>
      <c r="Q112" s="762">
        <v>9158.27</v>
      </c>
    </row>
    <row r="113" spans="1:17" ht="14.4" customHeight="1" x14ac:dyDescent="0.3">
      <c r="A113" s="756" t="s">
        <v>564</v>
      </c>
      <c r="B113" s="757" t="s">
        <v>4374</v>
      </c>
      <c r="C113" s="757" t="s">
        <v>4462</v>
      </c>
      <c r="D113" s="757" t="s">
        <v>4488</v>
      </c>
      <c r="E113" s="757" t="s">
        <v>4489</v>
      </c>
      <c r="F113" s="761">
        <v>0.3</v>
      </c>
      <c r="G113" s="761">
        <v>165.09</v>
      </c>
      <c r="H113" s="761">
        <v>0.18986337289539054</v>
      </c>
      <c r="I113" s="761">
        <v>550.30000000000007</v>
      </c>
      <c r="J113" s="761">
        <v>1.6</v>
      </c>
      <c r="K113" s="761">
        <v>869.5200000000001</v>
      </c>
      <c r="L113" s="761">
        <v>1</v>
      </c>
      <c r="M113" s="761">
        <v>543.45000000000005</v>
      </c>
      <c r="N113" s="761">
        <v>0.7</v>
      </c>
      <c r="O113" s="761">
        <v>380.42</v>
      </c>
      <c r="P113" s="775">
        <v>0.43750575029901551</v>
      </c>
      <c r="Q113" s="762">
        <v>543.45714285714291</v>
      </c>
    </row>
    <row r="114" spans="1:17" ht="14.4" customHeight="1" x14ac:dyDescent="0.3">
      <c r="A114" s="756" t="s">
        <v>564</v>
      </c>
      <c r="B114" s="757" t="s">
        <v>4374</v>
      </c>
      <c r="C114" s="757" t="s">
        <v>4462</v>
      </c>
      <c r="D114" s="757" t="s">
        <v>4490</v>
      </c>
      <c r="E114" s="757" t="s">
        <v>1143</v>
      </c>
      <c r="F114" s="761"/>
      <c r="G114" s="761"/>
      <c r="H114" s="761"/>
      <c r="I114" s="761"/>
      <c r="J114" s="761">
        <v>4</v>
      </c>
      <c r="K114" s="761">
        <v>308.88</v>
      </c>
      <c r="L114" s="761">
        <v>1</v>
      </c>
      <c r="M114" s="761">
        <v>77.22</v>
      </c>
      <c r="N114" s="761">
        <v>15</v>
      </c>
      <c r="O114" s="761">
        <v>1158.3</v>
      </c>
      <c r="P114" s="775">
        <v>3.75</v>
      </c>
      <c r="Q114" s="762">
        <v>77.22</v>
      </c>
    </row>
    <row r="115" spans="1:17" ht="14.4" customHeight="1" x14ac:dyDescent="0.3">
      <c r="A115" s="756" t="s">
        <v>564</v>
      </c>
      <c r="B115" s="757" t="s">
        <v>4374</v>
      </c>
      <c r="C115" s="757" t="s">
        <v>4462</v>
      </c>
      <c r="D115" s="757" t="s">
        <v>4491</v>
      </c>
      <c r="E115" s="757" t="s">
        <v>1099</v>
      </c>
      <c r="F115" s="761">
        <v>22.6</v>
      </c>
      <c r="G115" s="761">
        <v>6106.25</v>
      </c>
      <c r="H115" s="761">
        <v>3.2754283200841083</v>
      </c>
      <c r="I115" s="761">
        <v>270.18805309734512</v>
      </c>
      <c r="J115" s="761">
        <v>6.9</v>
      </c>
      <c r="K115" s="761">
        <v>1864.26</v>
      </c>
      <c r="L115" s="761">
        <v>1</v>
      </c>
      <c r="M115" s="761">
        <v>270.18260869565216</v>
      </c>
      <c r="N115" s="761">
        <v>12.3</v>
      </c>
      <c r="O115" s="761">
        <v>3323.27</v>
      </c>
      <c r="P115" s="775">
        <v>1.7826215227489728</v>
      </c>
      <c r="Q115" s="762">
        <v>270.18455284552846</v>
      </c>
    </row>
    <row r="116" spans="1:17" ht="14.4" customHeight="1" x14ac:dyDescent="0.3">
      <c r="A116" s="756" t="s">
        <v>564</v>
      </c>
      <c r="B116" s="757" t="s">
        <v>4374</v>
      </c>
      <c r="C116" s="757" t="s">
        <v>4462</v>
      </c>
      <c r="D116" s="757" t="s">
        <v>4492</v>
      </c>
      <c r="E116" s="757" t="s">
        <v>4493</v>
      </c>
      <c r="F116" s="761">
        <v>1.6</v>
      </c>
      <c r="G116" s="761">
        <v>216.16</v>
      </c>
      <c r="H116" s="761"/>
      <c r="I116" s="761">
        <v>135.1</v>
      </c>
      <c r="J116" s="761"/>
      <c r="K116" s="761"/>
      <c r="L116" s="761"/>
      <c r="M116" s="761"/>
      <c r="N116" s="761"/>
      <c r="O116" s="761"/>
      <c r="P116" s="775"/>
      <c r="Q116" s="762"/>
    </row>
    <row r="117" spans="1:17" ht="14.4" customHeight="1" x14ac:dyDescent="0.3">
      <c r="A117" s="756" t="s">
        <v>564</v>
      </c>
      <c r="B117" s="757" t="s">
        <v>4374</v>
      </c>
      <c r="C117" s="757" t="s">
        <v>4462</v>
      </c>
      <c r="D117" s="757" t="s">
        <v>4494</v>
      </c>
      <c r="E117" s="757" t="s">
        <v>4495</v>
      </c>
      <c r="F117" s="761">
        <v>29.799999999999997</v>
      </c>
      <c r="G117" s="761">
        <v>10824.849999999999</v>
      </c>
      <c r="H117" s="761">
        <v>0.57652895467061482</v>
      </c>
      <c r="I117" s="761">
        <v>363.25</v>
      </c>
      <c r="J117" s="761">
        <v>69.099999999999994</v>
      </c>
      <c r="K117" s="761">
        <v>18775.900000000001</v>
      </c>
      <c r="L117" s="761">
        <v>1</v>
      </c>
      <c r="M117" s="761">
        <v>271.72069464544143</v>
      </c>
      <c r="N117" s="761">
        <v>29.6</v>
      </c>
      <c r="O117" s="761">
        <v>8043.04</v>
      </c>
      <c r="P117" s="775">
        <v>0.42837041100559758</v>
      </c>
      <c r="Q117" s="762">
        <v>271.7243243243243</v>
      </c>
    </row>
    <row r="118" spans="1:17" ht="14.4" customHeight="1" x14ac:dyDescent="0.3">
      <c r="A118" s="756" t="s">
        <v>564</v>
      </c>
      <c r="B118" s="757" t="s">
        <v>4374</v>
      </c>
      <c r="C118" s="757" t="s">
        <v>4462</v>
      </c>
      <c r="D118" s="757" t="s">
        <v>4496</v>
      </c>
      <c r="E118" s="757" t="s">
        <v>4497</v>
      </c>
      <c r="F118" s="761">
        <v>20</v>
      </c>
      <c r="G118" s="761">
        <v>1362.4</v>
      </c>
      <c r="H118" s="761"/>
      <c r="I118" s="761">
        <v>68.12</v>
      </c>
      <c r="J118" s="761"/>
      <c r="K118" s="761"/>
      <c r="L118" s="761"/>
      <c r="M118" s="761"/>
      <c r="N118" s="761"/>
      <c r="O118" s="761"/>
      <c r="P118" s="775"/>
      <c r="Q118" s="762"/>
    </row>
    <row r="119" spans="1:17" ht="14.4" customHeight="1" x14ac:dyDescent="0.3">
      <c r="A119" s="756" t="s">
        <v>564</v>
      </c>
      <c r="B119" s="757" t="s">
        <v>4374</v>
      </c>
      <c r="C119" s="757" t="s">
        <v>4462</v>
      </c>
      <c r="D119" s="757" t="s">
        <v>4498</v>
      </c>
      <c r="E119" s="757" t="s">
        <v>4497</v>
      </c>
      <c r="F119" s="761">
        <v>1</v>
      </c>
      <c r="G119" s="761">
        <v>19.59</v>
      </c>
      <c r="H119" s="761"/>
      <c r="I119" s="761">
        <v>19.59</v>
      </c>
      <c r="J119" s="761"/>
      <c r="K119" s="761"/>
      <c r="L119" s="761"/>
      <c r="M119" s="761"/>
      <c r="N119" s="761"/>
      <c r="O119" s="761"/>
      <c r="P119" s="775"/>
      <c r="Q119" s="762"/>
    </row>
    <row r="120" spans="1:17" ht="14.4" customHeight="1" x14ac:dyDescent="0.3">
      <c r="A120" s="756" t="s">
        <v>564</v>
      </c>
      <c r="B120" s="757" t="s">
        <v>4374</v>
      </c>
      <c r="C120" s="757" t="s">
        <v>4462</v>
      </c>
      <c r="D120" s="757" t="s">
        <v>4499</v>
      </c>
      <c r="E120" s="757" t="s">
        <v>4500</v>
      </c>
      <c r="F120" s="761"/>
      <c r="G120" s="761"/>
      <c r="H120" s="761"/>
      <c r="I120" s="761"/>
      <c r="J120" s="761">
        <v>5.8</v>
      </c>
      <c r="K120" s="761">
        <v>18929.66</v>
      </c>
      <c r="L120" s="761">
        <v>1</v>
      </c>
      <c r="M120" s="761">
        <v>3263.7344827586207</v>
      </c>
      <c r="N120" s="761">
        <v>10.9</v>
      </c>
      <c r="O120" s="761">
        <v>35574.81</v>
      </c>
      <c r="P120" s="775">
        <v>1.8793158461377542</v>
      </c>
      <c r="Q120" s="762">
        <v>3263.7440366972473</v>
      </c>
    </row>
    <row r="121" spans="1:17" ht="14.4" customHeight="1" x14ac:dyDescent="0.3">
      <c r="A121" s="756" t="s">
        <v>564</v>
      </c>
      <c r="B121" s="757" t="s">
        <v>4374</v>
      </c>
      <c r="C121" s="757" t="s">
        <v>4462</v>
      </c>
      <c r="D121" s="757" t="s">
        <v>4501</v>
      </c>
      <c r="E121" s="757" t="s">
        <v>4502</v>
      </c>
      <c r="F121" s="761"/>
      <c r="G121" s="761"/>
      <c r="H121" s="761"/>
      <c r="I121" s="761"/>
      <c r="J121" s="761">
        <v>4.8000000000000007</v>
      </c>
      <c r="K121" s="761">
        <v>1855.8000000000002</v>
      </c>
      <c r="L121" s="761">
        <v>1</v>
      </c>
      <c r="M121" s="761">
        <v>386.625</v>
      </c>
      <c r="N121" s="761"/>
      <c r="O121" s="761"/>
      <c r="P121" s="775"/>
      <c r="Q121" s="762"/>
    </row>
    <row r="122" spans="1:17" ht="14.4" customHeight="1" x14ac:dyDescent="0.3">
      <c r="A122" s="756" t="s">
        <v>564</v>
      </c>
      <c r="B122" s="757" t="s">
        <v>4374</v>
      </c>
      <c r="C122" s="757" t="s">
        <v>4462</v>
      </c>
      <c r="D122" s="757" t="s">
        <v>4503</v>
      </c>
      <c r="E122" s="757" t="s">
        <v>4504</v>
      </c>
      <c r="F122" s="761">
        <v>10</v>
      </c>
      <c r="G122" s="761">
        <v>2192</v>
      </c>
      <c r="H122" s="761">
        <v>1.25</v>
      </c>
      <c r="I122" s="761">
        <v>219.2</v>
      </c>
      <c r="J122" s="761">
        <v>8</v>
      </c>
      <c r="K122" s="761">
        <v>1753.6</v>
      </c>
      <c r="L122" s="761">
        <v>1</v>
      </c>
      <c r="M122" s="761">
        <v>219.2</v>
      </c>
      <c r="N122" s="761">
        <v>43</v>
      </c>
      <c r="O122" s="761">
        <v>9425.6</v>
      </c>
      <c r="P122" s="775">
        <v>5.3750000000000009</v>
      </c>
      <c r="Q122" s="762">
        <v>219.20000000000002</v>
      </c>
    </row>
    <row r="123" spans="1:17" ht="14.4" customHeight="1" x14ac:dyDescent="0.3">
      <c r="A123" s="756" t="s">
        <v>564</v>
      </c>
      <c r="B123" s="757" t="s">
        <v>4374</v>
      </c>
      <c r="C123" s="757" t="s">
        <v>4462</v>
      </c>
      <c r="D123" s="757" t="s">
        <v>4505</v>
      </c>
      <c r="E123" s="757" t="s">
        <v>4506</v>
      </c>
      <c r="F123" s="761"/>
      <c r="G123" s="761"/>
      <c r="H123" s="761"/>
      <c r="I123" s="761"/>
      <c r="J123" s="761">
        <v>5.3</v>
      </c>
      <c r="K123" s="761">
        <v>2514.4</v>
      </c>
      <c r="L123" s="761">
        <v>1</v>
      </c>
      <c r="M123" s="761">
        <v>474.41509433962267</v>
      </c>
      <c r="N123" s="761">
        <v>2.8</v>
      </c>
      <c r="O123" s="761">
        <v>1328.39</v>
      </c>
      <c r="P123" s="775">
        <v>0.52831291759465482</v>
      </c>
      <c r="Q123" s="762">
        <v>474.42500000000007</v>
      </c>
    </row>
    <row r="124" spans="1:17" ht="14.4" customHeight="1" x14ac:dyDescent="0.3">
      <c r="A124" s="756" t="s">
        <v>564</v>
      </c>
      <c r="B124" s="757" t="s">
        <v>4374</v>
      </c>
      <c r="C124" s="757" t="s">
        <v>4462</v>
      </c>
      <c r="D124" s="757" t="s">
        <v>4507</v>
      </c>
      <c r="E124" s="757" t="s">
        <v>4508</v>
      </c>
      <c r="F124" s="761"/>
      <c r="G124" s="761"/>
      <c r="H124" s="761"/>
      <c r="I124" s="761"/>
      <c r="J124" s="761"/>
      <c r="K124" s="761"/>
      <c r="L124" s="761"/>
      <c r="M124" s="761"/>
      <c r="N124" s="761">
        <v>1</v>
      </c>
      <c r="O124" s="761">
        <v>429.2</v>
      </c>
      <c r="P124" s="775"/>
      <c r="Q124" s="762">
        <v>429.2</v>
      </c>
    </row>
    <row r="125" spans="1:17" ht="14.4" customHeight="1" x14ac:dyDescent="0.3">
      <c r="A125" s="756" t="s">
        <v>564</v>
      </c>
      <c r="B125" s="757" t="s">
        <v>4374</v>
      </c>
      <c r="C125" s="757" t="s">
        <v>4462</v>
      </c>
      <c r="D125" s="757" t="s">
        <v>4509</v>
      </c>
      <c r="E125" s="757" t="s">
        <v>4510</v>
      </c>
      <c r="F125" s="761"/>
      <c r="G125" s="761"/>
      <c r="H125" s="761"/>
      <c r="I125" s="761"/>
      <c r="J125" s="761"/>
      <c r="K125" s="761"/>
      <c r="L125" s="761"/>
      <c r="M125" s="761"/>
      <c r="N125" s="761">
        <v>228</v>
      </c>
      <c r="O125" s="761">
        <v>13490.76</v>
      </c>
      <c r="P125" s="775"/>
      <c r="Q125" s="762">
        <v>59.17</v>
      </c>
    </row>
    <row r="126" spans="1:17" ht="14.4" customHeight="1" x14ac:dyDescent="0.3">
      <c r="A126" s="756" t="s">
        <v>564</v>
      </c>
      <c r="B126" s="757" t="s">
        <v>4374</v>
      </c>
      <c r="C126" s="757" t="s">
        <v>4462</v>
      </c>
      <c r="D126" s="757" t="s">
        <v>4511</v>
      </c>
      <c r="E126" s="757" t="s">
        <v>1137</v>
      </c>
      <c r="F126" s="761">
        <v>5.4</v>
      </c>
      <c r="G126" s="761">
        <v>500.8</v>
      </c>
      <c r="H126" s="761">
        <v>0.38169568000975584</v>
      </c>
      <c r="I126" s="761">
        <v>92.740740740740733</v>
      </c>
      <c r="J126" s="761">
        <v>16.649999999999999</v>
      </c>
      <c r="K126" s="761">
        <v>1312.04</v>
      </c>
      <c r="L126" s="761">
        <v>1</v>
      </c>
      <c r="M126" s="761">
        <v>78.801201201201209</v>
      </c>
      <c r="N126" s="761">
        <v>37.799999999999997</v>
      </c>
      <c r="O126" s="761">
        <v>2978.6400000000003</v>
      </c>
      <c r="P126" s="775">
        <v>2.2702356635468433</v>
      </c>
      <c r="Q126" s="762">
        <v>78.800000000000011</v>
      </c>
    </row>
    <row r="127" spans="1:17" ht="14.4" customHeight="1" x14ac:dyDescent="0.3">
      <c r="A127" s="756" t="s">
        <v>564</v>
      </c>
      <c r="B127" s="757" t="s">
        <v>4374</v>
      </c>
      <c r="C127" s="757" t="s">
        <v>4462</v>
      </c>
      <c r="D127" s="757" t="s">
        <v>4512</v>
      </c>
      <c r="E127" s="757" t="s">
        <v>4513</v>
      </c>
      <c r="F127" s="761"/>
      <c r="G127" s="761"/>
      <c r="H127" s="761"/>
      <c r="I127" s="761"/>
      <c r="J127" s="761"/>
      <c r="K127" s="761"/>
      <c r="L127" s="761"/>
      <c r="M127" s="761"/>
      <c r="N127" s="761">
        <v>1.4</v>
      </c>
      <c r="O127" s="761">
        <v>839.73</v>
      </c>
      <c r="P127" s="775"/>
      <c r="Q127" s="762">
        <v>599.80714285714294</v>
      </c>
    </row>
    <row r="128" spans="1:17" ht="14.4" customHeight="1" x14ac:dyDescent="0.3">
      <c r="A128" s="756" t="s">
        <v>564</v>
      </c>
      <c r="B128" s="757" t="s">
        <v>4374</v>
      </c>
      <c r="C128" s="757" t="s">
        <v>4462</v>
      </c>
      <c r="D128" s="757" t="s">
        <v>4514</v>
      </c>
      <c r="E128" s="757" t="s">
        <v>4513</v>
      </c>
      <c r="F128" s="761"/>
      <c r="G128" s="761"/>
      <c r="H128" s="761"/>
      <c r="I128" s="761"/>
      <c r="J128" s="761"/>
      <c r="K128" s="761"/>
      <c r="L128" s="761"/>
      <c r="M128" s="761"/>
      <c r="N128" s="761">
        <v>1.9</v>
      </c>
      <c r="O128" s="761">
        <v>1519.52</v>
      </c>
      <c r="P128" s="775"/>
      <c r="Q128" s="762">
        <v>799.74736842105267</v>
      </c>
    </row>
    <row r="129" spans="1:17" ht="14.4" customHeight="1" x14ac:dyDescent="0.3">
      <c r="A129" s="756" t="s">
        <v>564</v>
      </c>
      <c r="B129" s="757" t="s">
        <v>4374</v>
      </c>
      <c r="C129" s="757" t="s">
        <v>4462</v>
      </c>
      <c r="D129" s="757" t="s">
        <v>4515</v>
      </c>
      <c r="E129" s="757" t="s">
        <v>4516</v>
      </c>
      <c r="F129" s="761"/>
      <c r="G129" s="761"/>
      <c r="H129" s="761"/>
      <c r="I129" s="761"/>
      <c r="J129" s="761">
        <v>2.6</v>
      </c>
      <c r="K129" s="761">
        <v>1018.68</v>
      </c>
      <c r="L129" s="761">
        <v>1</v>
      </c>
      <c r="M129" s="761">
        <v>391.79999999999995</v>
      </c>
      <c r="N129" s="761">
        <v>1.7</v>
      </c>
      <c r="O129" s="761">
        <v>666.06</v>
      </c>
      <c r="P129" s="775">
        <v>0.65384615384615385</v>
      </c>
      <c r="Q129" s="762">
        <v>391.79999999999995</v>
      </c>
    </row>
    <row r="130" spans="1:17" ht="14.4" customHeight="1" x14ac:dyDescent="0.3">
      <c r="A130" s="756" t="s">
        <v>564</v>
      </c>
      <c r="B130" s="757" t="s">
        <v>4374</v>
      </c>
      <c r="C130" s="757" t="s">
        <v>4462</v>
      </c>
      <c r="D130" s="757" t="s">
        <v>4517</v>
      </c>
      <c r="E130" s="757" t="s">
        <v>4518</v>
      </c>
      <c r="F130" s="761"/>
      <c r="G130" s="761"/>
      <c r="H130" s="761"/>
      <c r="I130" s="761"/>
      <c r="J130" s="761"/>
      <c r="K130" s="761"/>
      <c r="L130" s="761"/>
      <c r="M130" s="761"/>
      <c r="N130" s="761">
        <v>5</v>
      </c>
      <c r="O130" s="761">
        <v>548</v>
      </c>
      <c r="P130" s="775"/>
      <c r="Q130" s="762">
        <v>109.6</v>
      </c>
    </row>
    <row r="131" spans="1:17" ht="14.4" customHeight="1" x14ac:dyDescent="0.3">
      <c r="A131" s="756" t="s">
        <v>564</v>
      </c>
      <c r="B131" s="757" t="s">
        <v>4374</v>
      </c>
      <c r="C131" s="757" t="s">
        <v>4462</v>
      </c>
      <c r="D131" s="757" t="s">
        <v>4519</v>
      </c>
      <c r="E131" s="757" t="s">
        <v>4518</v>
      </c>
      <c r="F131" s="761"/>
      <c r="G131" s="761"/>
      <c r="H131" s="761"/>
      <c r="I131" s="761"/>
      <c r="J131" s="761">
        <v>17</v>
      </c>
      <c r="K131" s="761">
        <v>3726.4</v>
      </c>
      <c r="L131" s="761">
        <v>1</v>
      </c>
      <c r="M131" s="761">
        <v>219.20000000000002</v>
      </c>
      <c r="N131" s="761">
        <v>45</v>
      </c>
      <c r="O131" s="761">
        <v>9864</v>
      </c>
      <c r="P131" s="775">
        <v>2.6470588235294117</v>
      </c>
      <c r="Q131" s="762">
        <v>219.2</v>
      </c>
    </row>
    <row r="132" spans="1:17" ht="14.4" customHeight="1" x14ac:dyDescent="0.3">
      <c r="A132" s="756" t="s">
        <v>564</v>
      </c>
      <c r="B132" s="757" t="s">
        <v>4374</v>
      </c>
      <c r="C132" s="757" t="s">
        <v>4462</v>
      </c>
      <c r="D132" s="757" t="s">
        <v>4520</v>
      </c>
      <c r="E132" s="757" t="s">
        <v>1112</v>
      </c>
      <c r="F132" s="761">
        <v>1.5999999999999999</v>
      </c>
      <c r="G132" s="761">
        <v>617.68000000000006</v>
      </c>
      <c r="H132" s="761">
        <v>0.15999295459078347</v>
      </c>
      <c r="I132" s="761">
        <v>386.05000000000007</v>
      </c>
      <c r="J132" s="761">
        <v>10</v>
      </c>
      <c r="K132" s="761">
        <v>3860.67</v>
      </c>
      <c r="L132" s="761">
        <v>1</v>
      </c>
      <c r="M132" s="761">
        <v>386.06700000000001</v>
      </c>
      <c r="N132" s="761">
        <v>9.7999999999999989</v>
      </c>
      <c r="O132" s="761">
        <v>3783.49</v>
      </c>
      <c r="P132" s="775">
        <v>0.98000865134808202</v>
      </c>
      <c r="Q132" s="762">
        <v>386.07040816326531</v>
      </c>
    </row>
    <row r="133" spans="1:17" ht="14.4" customHeight="1" x14ac:dyDescent="0.3">
      <c r="A133" s="756" t="s">
        <v>564</v>
      </c>
      <c r="B133" s="757" t="s">
        <v>4374</v>
      </c>
      <c r="C133" s="757" t="s">
        <v>4462</v>
      </c>
      <c r="D133" s="757" t="s">
        <v>4521</v>
      </c>
      <c r="E133" s="757" t="s">
        <v>1114</v>
      </c>
      <c r="F133" s="761">
        <v>0.9</v>
      </c>
      <c r="G133" s="761">
        <v>694.93</v>
      </c>
      <c r="H133" s="761">
        <v>1.4999892076237344</v>
      </c>
      <c r="I133" s="761">
        <v>772.14444444444439</v>
      </c>
      <c r="J133" s="761">
        <v>0.6</v>
      </c>
      <c r="K133" s="761">
        <v>463.29</v>
      </c>
      <c r="L133" s="761">
        <v>1</v>
      </c>
      <c r="M133" s="761">
        <v>772.15000000000009</v>
      </c>
      <c r="N133" s="761"/>
      <c r="O133" s="761"/>
      <c r="P133" s="775"/>
      <c r="Q133" s="762"/>
    </row>
    <row r="134" spans="1:17" ht="14.4" customHeight="1" x14ac:dyDescent="0.3">
      <c r="A134" s="756" t="s">
        <v>564</v>
      </c>
      <c r="B134" s="757" t="s">
        <v>4374</v>
      </c>
      <c r="C134" s="757" t="s">
        <v>4462</v>
      </c>
      <c r="D134" s="757" t="s">
        <v>4522</v>
      </c>
      <c r="E134" s="757" t="s">
        <v>4523</v>
      </c>
      <c r="F134" s="761"/>
      <c r="G134" s="761"/>
      <c r="H134" s="761"/>
      <c r="I134" s="761"/>
      <c r="J134" s="761">
        <v>5.17</v>
      </c>
      <c r="K134" s="761">
        <v>17583.57</v>
      </c>
      <c r="L134" s="761">
        <v>1</v>
      </c>
      <c r="M134" s="761">
        <v>3401.0773694390714</v>
      </c>
      <c r="N134" s="761"/>
      <c r="O134" s="761"/>
      <c r="P134" s="775"/>
      <c r="Q134" s="762"/>
    </row>
    <row r="135" spans="1:17" ht="14.4" customHeight="1" x14ac:dyDescent="0.3">
      <c r="A135" s="756" t="s">
        <v>564</v>
      </c>
      <c r="B135" s="757" t="s">
        <v>4374</v>
      </c>
      <c r="C135" s="757" t="s">
        <v>4462</v>
      </c>
      <c r="D135" s="757" t="s">
        <v>4524</v>
      </c>
      <c r="E135" s="757" t="s">
        <v>1697</v>
      </c>
      <c r="F135" s="761"/>
      <c r="G135" s="761"/>
      <c r="H135" s="761"/>
      <c r="I135" s="761"/>
      <c r="J135" s="761">
        <v>0.9</v>
      </c>
      <c r="K135" s="761">
        <v>344.34</v>
      </c>
      <c r="L135" s="761">
        <v>1</v>
      </c>
      <c r="M135" s="761">
        <v>382.59999999999997</v>
      </c>
      <c r="N135" s="761">
        <v>1.1000000000000001</v>
      </c>
      <c r="O135" s="761">
        <v>453.15999999999997</v>
      </c>
      <c r="P135" s="775">
        <v>1.3160248591508392</v>
      </c>
      <c r="Q135" s="762">
        <v>411.96363636363628</v>
      </c>
    </row>
    <row r="136" spans="1:17" ht="14.4" customHeight="1" x14ac:dyDescent="0.3">
      <c r="A136" s="756" t="s">
        <v>564</v>
      </c>
      <c r="B136" s="757" t="s">
        <v>4374</v>
      </c>
      <c r="C136" s="757" t="s">
        <v>4462</v>
      </c>
      <c r="D136" s="757" t="s">
        <v>4525</v>
      </c>
      <c r="E136" s="757" t="s">
        <v>1691</v>
      </c>
      <c r="F136" s="761"/>
      <c r="G136" s="761"/>
      <c r="H136" s="761"/>
      <c r="I136" s="761"/>
      <c r="J136" s="761"/>
      <c r="K136" s="761"/>
      <c r="L136" s="761"/>
      <c r="M136" s="761"/>
      <c r="N136" s="761">
        <v>1</v>
      </c>
      <c r="O136" s="761">
        <v>219.2</v>
      </c>
      <c r="P136" s="775"/>
      <c r="Q136" s="762">
        <v>219.2</v>
      </c>
    </row>
    <row r="137" spans="1:17" ht="14.4" customHeight="1" x14ac:dyDescent="0.3">
      <c r="A137" s="756" t="s">
        <v>564</v>
      </c>
      <c r="B137" s="757" t="s">
        <v>4374</v>
      </c>
      <c r="C137" s="757" t="s">
        <v>4462</v>
      </c>
      <c r="D137" s="757" t="s">
        <v>4526</v>
      </c>
      <c r="E137" s="757" t="s">
        <v>1392</v>
      </c>
      <c r="F137" s="761"/>
      <c r="G137" s="761"/>
      <c r="H137" s="761"/>
      <c r="I137" s="761"/>
      <c r="J137" s="761"/>
      <c r="K137" s="761"/>
      <c r="L137" s="761"/>
      <c r="M137" s="761"/>
      <c r="N137" s="761">
        <v>2</v>
      </c>
      <c r="O137" s="761">
        <v>6345.56</v>
      </c>
      <c r="P137" s="775"/>
      <c r="Q137" s="762">
        <v>3172.78</v>
      </c>
    </row>
    <row r="138" spans="1:17" ht="14.4" customHeight="1" x14ac:dyDescent="0.3">
      <c r="A138" s="756" t="s">
        <v>564</v>
      </c>
      <c r="B138" s="757" t="s">
        <v>4374</v>
      </c>
      <c r="C138" s="757" t="s">
        <v>4462</v>
      </c>
      <c r="D138" s="757" t="s">
        <v>4527</v>
      </c>
      <c r="E138" s="757" t="s">
        <v>1697</v>
      </c>
      <c r="F138" s="761"/>
      <c r="G138" s="761"/>
      <c r="H138" s="761"/>
      <c r="I138" s="761"/>
      <c r="J138" s="761"/>
      <c r="K138" s="761"/>
      <c r="L138" s="761"/>
      <c r="M138" s="761"/>
      <c r="N138" s="761">
        <v>1</v>
      </c>
      <c r="O138" s="761">
        <v>765.2</v>
      </c>
      <c r="P138" s="775"/>
      <c r="Q138" s="762">
        <v>765.2</v>
      </c>
    </row>
    <row r="139" spans="1:17" ht="14.4" customHeight="1" x14ac:dyDescent="0.3">
      <c r="A139" s="756" t="s">
        <v>564</v>
      </c>
      <c r="B139" s="757" t="s">
        <v>4374</v>
      </c>
      <c r="C139" s="757" t="s">
        <v>4462</v>
      </c>
      <c r="D139" s="757" t="s">
        <v>4528</v>
      </c>
      <c r="E139" s="757" t="s">
        <v>4529</v>
      </c>
      <c r="F139" s="761">
        <v>3.4000000000000004</v>
      </c>
      <c r="G139" s="761">
        <v>1985.4299999999998</v>
      </c>
      <c r="H139" s="761">
        <v>0.13438803400059293</v>
      </c>
      <c r="I139" s="761">
        <v>583.94999999999993</v>
      </c>
      <c r="J139" s="761">
        <v>25.299999999999997</v>
      </c>
      <c r="K139" s="761">
        <v>14773.859999999999</v>
      </c>
      <c r="L139" s="761">
        <v>1</v>
      </c>
      <c r="M139" s="761">
        <v>583.94703557312255</v>
      </c>
      <c r="N139" s="761">
        <v>18.399999999999999</v>
      </c>
      <c r="O139" s="761">
        <v>10744.68</v>
      </c>
      <c r="P139" s="775">
        <v>0.72727641929732656</v>
      </c>
      <c r="Q139" s="762">
        <v>583.95000000000005</v>
      </c>
    </row>
    <row r="140" spans="1:17" ht="14.4" customHeight="1" x14ac:dyDescent="0.3">
      <c r="A140" s="756" t="s">
        <v>564</v>
      </c>
      <c r="B140" s="757" t="s">
        <v>4374</v>
      </c>
      <c r="C140" s="757" t="s">
        <v>4462</v>
      </c>
      <c r="D140" s="757" t="s">
        <v>4530</v>
      </c>
      <c r="E140" s="757" t="s">
        <v>4531</v>
      </c>
      <c r="F140" s="761"/>
      <c r="G140" s="761"/>
      <c r="H140" s="761"/>
      <c r="I140" s="761"/>
      <c r="J140" s="761">
        <v>294</v>
      </c>
      <c r="K140" s="761">
        <v>14085.54</v>
      </c>
      <c r="L140" s="761">
        <v>1</v>
      </c>
      <c r="M140" s="761">
        <v>47.910000000000004</v>
      </c>
      <c r="N140" s="761"/>
      <c r="O140" s="761"/>
      <c r="P140" s="775"/>
      <c r="Q140" s="762"/>
    </row>
    <row r="141" spans="1:17" ht="14.4" customHeight="1" x14ac:dyDescent="0.3">
      <c r="A141" s="756" t="s">
        <v>564</v>
      </c>
      <c r="B141" s="757" t="s">
        <v>4374</v>
      </c>
      <c r="C141" s="757" t="s">
        <v>4462</v>
      </c>
      <c r="D141" s="757" t="s">
        <v>4532</v>
      </c>
      <c r="E141" s="757" t="s">
        <v>4533</v>
      </c>
      <c r="F141" s="761"/>
      <c r="G141" s="761"/>
      <c r="H141" s="761"/>
      <c r="I141" s="761"/>
      <c r="J141" s="761">
        <v>2.2000000000000002</v>
      </c>
      <c r="K141" s="761">
        <v>1737.6</v>
      </c>
      <c r="L141" s="761">
        <v>1</v>
      </c>
      <c r="M141" s="761">
        <v>789.81818181818176</v>
      </c>
      <c r="N141" s="761"/>
      <c r="O141" s="761"/>
      <c r="P141" s="775"/>
      <c r="Q141" s="762"/>
    </row>
    <row r="142" spans="1:17" ht="14.4" customHeight="1" x14ac:dyDescent="0.3">
      <c r="A142" s="756" t="s">
        <v>564</v>
      </c>
      <c r="B142" s="757" t="s">
        <v>4374</v>
      </c>
      <c r="C142" s="757" t="s">
        <v>4462</v>
      </c>
      <c r="D142" s="757" t="s">
        <v>4534</v>
      </c>
      <c r="E142" s="757" t="s">
        <v>1669</v>
      </c>
      <c r="F142" s="761"/>
      <c r="G142" s="761"/>
      <c r="H142" s="761"/>
      <c r="I142" s="761"/>
      <c r="J142" s="761"/>
      <c r="K142" s="761"/>
      <c r="L142" s="761"/>
      <c r="M142" s="761"/>
      <c r="N142" s="761">
        <v>5.4</v>
      </c>
      <c r="O142" s="761">
        <v>11478.24</v>
      </c>
      <c r="P142" s="775"/>
      <c r="Q142" s="762">
        <v>2125.6</v>
      </c>
    </row>
    <row r="143" spans="1:17" ht="14.4" customHeight="1" x14ac:dyDescent="0.3">
      <c r="A143" s="756" t="s">
        <v>564</v>
      </c>
      <c r="B143" s="757" t="s">
        <v>4374</v>
      </c>
      <c r="C143" s="757" t="s">
        <v>4462</v>
      </c>
      <c r="D143" s="757" t="s">
        <v>4535</v>
      </c>
      <c r="E143" s="757" t="s">
        <v>4536</v>
      </c>
      <c r="F143" s="761"/>
      <c r="G143" s="761"/>
      <c r="H143" s="761"/>
      <c r="I143" s="761"/>
      <c r="J143" s="761">
        <v>2.7</v>
      </c>
      <c r="K143" s="761">
        <v>8812.08</v>
      </c>
      <c r="L143" s="761">
        <v>1</v>
      </c>
      <c r="M143" s="761">
        <v>3263.7333333333331</v>
      </c>
      <c r="N143" s="761"/>
      <c r="O143" s="761"/>
      <c r="P143" s="775"/>
      <c r="Q143" s="762"/>
    </row>
    <row r="144" spans="1:17" ht="14.4" customHeight="1" x14ac:dyDescent="0.3">
      <c r="A144" s="756" t="s">
        <v>564</v>
      </c>
      <c r="B144" s="757" t="s">
        <v>4374</v>
      </c>
      <c r="C144" s="757" t="s">
        <v>4462</v>
      </c>
      <c r="D144" s="757" t="s">
        <v>4537</v>
      </c>
      <c r="E144" s="757" t="s">
        <v>4516</v>
      </c>
      <c r="F144" s="761"/>
      <c r="G144" s="761"/>
      <c r="H144" s="761"/>
      <c r="I144" s="761"/>
      <c r="J144" s="761">
        <v>0.5</v>
      </c>
      <c r="K144" s="761">
        <v>97.95</v>
      </c>
      <c r="L144" s="761">
        <v>1</v>
      </c>
      <c r="M144" s="761">
        <v>195.9</v>
      </c>
      <c r="N144" s="761"/>
      <c r="O144" s="761"/>
      <c r="P144" s="775"/>
      <c r="Q144" s="762"/>
    </row>
    <row r="145" spans="1:17" ht="14.4" customHeight="1" x14ac:dyDescent="0.3">
      <c r="A145" s="756" t="s">
        <v>564</v>
      </c>
      <c r="B145" s="757" t="s">
        <v>4374</v>
      </c>
      <c r="C145" s="757" t="s">
        <v>4462</v>
      </c>
      <c r="D145" s="757" t="s">
        <v>4538</v>
      </c>
      <c r="E145" s="757" t="s">
        <v>4539</v>
      </c>
      <c r="F145" s="761"/>
      <c r="G145" s="761"/>
      <c r="H145" s="761"/>
      <c r="I145" s="761"/>
      <c r="J145" s="761">
        <v>1</v>
      </c>
      <c r="K145" s="761">
        <v>3172.78</v>
      </c>
      <c r="L145" s="761">
        <v>1</v>
      </c>
      <c r="M145" s="761">
        <v>3172.78</v>
      </c>
      <c r="N145" s="761"/>
      <c r="O145" s="761"/>
      <c r="P145" s="775"/>
      <c r="Q145" s="762"/>
    </row>
    <row r="146" spans="1:17" ht="14.4" customHeight="1" x14ac:dyDescent="0.3">
      <c r="A146" s="756" t="s">
        <v>564</v>
      </c>
      <c r="B146" s="757" t="s">
        <v>4374</v>
      </c>
      <c r="C146" s="757" t="s">
        <v>4462</v>
      </c>
      <c r="D146" s="757" t="s">
        <v>4540</v>
      </c>
      <c r="E146" s="757" t="s">
        <v>1681</v>
      </c>
      <c r="F146" s="761"/>
      <c r="G146" s="761"/>
      <c r="H146" s="761"/>
      <c r="I146" s="761"/>
      <c r="J146" s="761"/>
      <c r="K146" s="761"/>
      <c r="L146" s="761"/>
      <c r="M146" s="761"/>
      <c r="N146" s="761">
        <v>6.9</v>
      </c>
      <c r="O146" s="761">
        <v>2762.76</v>
      </c>
      <c r="P146" s="775"/>
      <c r="Q146" s="762">
        <v>400.40000000000003</v>
      </c>
    </row>
    <row r="147" spans="1:17" ht="14.4" customHeight="1" x14ac:dyDescent="0.3">
      <c r="A147" s="756" t="s">
        <v>564</v>
      </c>
      <c r="B147" s="757" t="s">
        <v>4374</v>
      </c>
      <c r="C147" s="757" t="s">
        <v>4462</v>
      </c>
      <c r="D147" s="757" t="s">
        <v>4541</v>
      </c>
      <c r="E147" s="757" t="s">
        <v>1681</v>
      </c>
      <c r="F147" s="761"/>
      <c r="G147" s="761"/>
      <c r="H147" s="761"/>
      <c r="I147" s="761"/>
      <c r="J147" s="761">
        <v>3.3</v>
      </c>
      <c r="K147" s="761">
        <v>3778.61</v>
      </c>
      <c r="L147" s="761">
        <v>1</v>
      </c>
      <c r="M147" s="761">
        <v>1145.0333333333335</v>
      </c>
      <c r="N147" s="761">
        <v>12.9</v>
      </c>
      <c r="O147" s="761">
        <v>10330.32</v>
      </c>
      <c r="P147" s="775">
        <v>2.7338942097755523</v>
      </c>
      <c r="Q147" s="762">
        <v>800.8</v>
      </c>
    </row>
    <row r="148" spans="1:17" ht="14.4" customHeight="1" x14ac:dyDescent="0.3">
      <c r="A148" s="756" t="s">
        <v>564</v>
      </c>
      <c r="B148" s="757" t="s">
        <v>4374</v>
      </c>
      <c r="C148" s="757" t="s">
        <v>4462</v>
      </c>
      <c r="D148" s="757" t="s">
        <v>4542</v>
      </c>
      <c r="E148" s="757" t="s">
        <v>4543</v>
      </c>
      <c r="F148" s="761"/>
      <c r="G148" s="761"/>
      <c r="H148" s="761"/>
      <c r="I148" s="761"/>
      <c r="J148" s="761"/>
      <c r="K148" s="761"/>
      <c r="L148" s="761"/>
      <c r="M148" s="761"/>
      <c r="N148" s="761">
        <v>0.4</v>
      </c>
      <c r="O148" s="761">
        <v>1305.5</v>
      </c>
      <c r="P148" s="775"/>
      <c r="Q148" s="762">
        <v>3263.75</v>
      </c>
    </row>
    <row r="149" spans="1:17" ht="14.4" customHeight="1" x14ac:dyDescent="0.3">
      <c r="A149" s="756" t="s">
        <v>564</v>
      </c>
      <c r="B149" s="757" t="s">
        <v>4374</v>
      </c>
      <c r="C149" s="757" t="s">
        <v>4462</v>
      </c>
      <c r="D149" s="757" t="s">
        <v>4544</v>
      </c>
      <c r="E149" s="757" t="s">
        <v>4545</v>
      </c>
      <c r="F149" s="761"/>
      <c r="G149" s="761"/>
      <c r="H149" s="761"/>
      <c r="I149" s="761"/>
      <c r="J149" s="761">
        <v>55.300000000000011</v>
      </c>
      <c r="K149" s="761">
        <v>18327.769999999997</v>
      </c>
      <c r="L149" s="761">
        <v>1</v>
      </c>
      <c r="M149" s="761">
        <v>331.42441229656407</v>
      </c>
      <c r="N149" s="761">
        <v>54.999999999999993</v>
      </c>
      <c r="O149" s="761">
        <v>18228.36</v>
      </c>
      <c r="P149" s="775">
        <v>0.99457599042327594</v>
      </c>
      <c r="Q149" s="762">
        <v>331.42472727272735</v>
      </c>
    </row>
    <row r="150" spans="1:17" ht="14.4" customHeight="1" x14ac:dyDescent="0.3">
      <c r="A150" s="756" t="s">
        <v>564</v>
      </c>
      <c r="B150" s="757" t="s">
        <v>4374</v>
      </c>
      <c r="C150" s="757" t="s">
        <v>4462</v>
      </c>
      <c r="D150" s="757" t="s">
        <v>4546</v>
      </c>
      <c r="E150" s="757" t="s">
        <v>4547</v>
      </c>
      <c r="F150" s="761"/>
      <c r="G150" s="761"/>
      <c r="H150" s="761"/>
      <c r="I150" s="761"/>
      <c r="J150" s="761">
        <v>0.6</v>
      </c>
      <c r="K150" s="761">
        <v>6776.3</v>
      </c>
      <c r="L150" s="761">
        <v>1</v>
      </c>
      <c r="M150" s="761">
        <v>11293.833333333334</v>
      </c>
      <c r="N150" s="761"/>
      <c r="O150" s="761"/>
      <c r="P150" s="775"/>
      <c r="Q150" s="762"/>
    </row>
    <row r="151" spans="1:17" ht="14.4" customHeight="1" x14ac:dyDescent="0.3">
      <c r="A151" s="756" t="s">
        <v>564</v>
      </c>
      <c r="B151" s="757" t="s">
        <v>4374</v>
      </c>
      <c r="C151" s="757" t="s">
        <v>4462</v>
      </c>
      <c r="D151" s="757" t="s">
        <v>4548</v>
      </c>
      <c r="E151" s="757" t="s">
        <v>4549</v>
      </c>
      <c r="F151" s="761"/>
      <c r="G151" s="761"/>
      <c r="H151" s="761"/>
      <c r="I151" s="761"/>
      <c r="J151" s="761"/>
      <c r="K151" s="761"/>
      <c r="L151" s="761"/>
      <c r="M151" s="761"/>
      <c r="N151" s="761">
        <v>2.2999999999999998</v>
      </c>
      <c r="O151" s="761">
        <v>4888.88</v>
      </c>
      <c r="P151" s="775"/>
      <c r="Q151" s="762">
        <v>2125.6000000000004</v>
      </c>
    </row>
    <row r="152" spans="1:17" ht="14.4" customHeight="1" x14ac:dyDescent="0.3">
      <c r="A152" s="756" t="s">
        <v>564</v>
      </c>
      <c r="B152" s="757" t="s">
        <v>4374</v>
      </c>
      <c r="C152" s="757" t="s">
        <v>4462</v>
      </c>
      <c r="D152" s="757" t="s">
        <v>4550</v>
      </c>
      <c r="E152" s="757" t="s">
        <v>4551</v>
      </c>
      <c r="F152" s="761"/>
      <c r="G152" s="761"/>
      <c r="H152" s="761"/>
      <c r="I152" s="761"/>
      <c r="J152" s="761"/>
      <c r="K152" s="761"/>
      <c r="L152" s="761"/>
      <c r="M152" s="761"/>
      <c r="N152" s="761">
        <v>21</v>
      </c>
      <c r="O152" s="761">
        <v>4463.76</v>
      </c>
      <c r="P152" s="775"/>
      <c r="Q152" s="762">
        <v>212.56</v>
      </c>
    </row>
    <row r="153" spans="1:17" ht="14.4" customHeight="1" x14ac:dyDescent="0.3">
      <c r="A153" s="756" t="s">
        <v>564</v>
      </c>
      <c r="B153" s="757" t="s">
        <v>4374</v>
      </c>
      <c r="C153" s="757" t="s">
        <v>4462</v>
      </c>
      <c r="D153" s="757" t="s">
        <v>4552</v>
      </c>
      <c r="E153" s="757" t="s">
        <v>4553</v>
      </c>
      <c r="F153" s="761"/>
      <c r="G153" s="761"/>
      <c r="H153" s="761"/>
      <c r="I153" s="761"/>
      <c r="J153" s="761">
        <v>2.8</v>
      </c>
      <c r="K153" s="761">
        <v>9138.49</v>
      </c>
      <c r="L153" s="761">
        <v>1</v>
      </c>
      <c r="M153" s="761">
        <v>3263.7464285714286</v>
      </c>
      <c r="N153" s="761"/>
      <c r="O153" s="761"/>
      <c r="P153" s="775"/>
      <c r="Q153" s="762"/>
    </row>
    <row r="154" spans="1:17" ht="14.4" customHeight="1" x14ac:dyDescent="0.3">
      <c r="A154" s="756" t="s">
        <v>564</v>
      </c>
      <c r="B154" s="757" t="s">
        <v>4374</v>
      </c>
      <c r="C154" s="757" t="s">
        <v>4462</v>
      </c>
      <c r="D154" s="757" t="s">
        <v>4554</v>
      </c>
      <c r="E154" s="757" t="s">
        <v>4506</v>
      </c>
      <c r="F154" s="761"/>
      <c r="G154" s="761"/>
      <c r="H154" s="761"/>
      <c r="I154" s="761"/>
      <c r="J154" s="761"/>
      <c r="K154" s="761"/>
      <c r="L154" s="761"/>
      <c r="M154" s="761"/>
      <c r="N154" s="761">
        <v>5.6</v>
      </c>
      <c r="O154" s="761">
        <v>2656.77</v>
      </c>
      <c r="P154" s="775"/>
      <c r="Q154" s="762">
        <v>474.42321428571432</v>
      </c>
    </row>
    <row r="155" spans="1:17" ht="14.4" customHeight="1" x14ac:dyDescent="0.3">
      <c r="A155" s="756" t="s">
        <v>564</v>
      </c>
      <c r="B155" s="757" t="s">
        <v>4374</v>
      </c>
      <c r="C155" s="757" t="s">
        <v>4462</v>
      </c>
      <c r="D155" s="757" t="s">
        <v>4555</v>
      </c>
      <c r="E155" s="757" t="s">
        <v>4556</v>
      </c>
      <c r="F155" s="761"/>
      <c r="G155" s="761"/>
      <c r="H155" s="761"/>
      <c r="I155" s="761"/>
      <c r="J155" s="761"/>
      <c r="K155" s="761"/>
      <c r="L155" s="761"/>
      <c r="M155" s="761"/>
      <c r="N155" s="761">
        <v>1</v>
      </c>
      <c r="O155" s="761">
        <v>3172.78</v>
      </c>
      <c r="P155" s="775"/>
      <c r="Q155" s="762">
        <v>3172.78</v>
      </c>
    </row>
    <row r="156" spans="1:17" ht="14.4" customHeight="1" x14ac:dyDescent="0.3">
      <c r="A156" s="756" t="s">
        <v>564</v>
      </c>
      <c r="B156" s="757" t="s">
        <v>4374</v>
      </c>
      <c r="C156" s="757" t="s">
        <v>4557</v>
      </c>
      <c r="D156" s="757" t="s">
        <v>4558</v>
      </c>
      <c r="E156" s="757" t="s">
        <v>4559</v>
      </c>
      <c r="F156" s="761">
        <v>146</v>
      </c>
      <c r="G156" s="761">
        <v>398391.66000000003</v>
      </c>
      <c r="H156" s="761">
        <v>0.94008205880015461</v>
      </c>
      <c r="I156" s="761">
        <v>2728.71</v>
      </c>
      <c r="J156" s="761">
        <v>172</v>
      </c>
      <c r="K156" s="761">
        <v>423783.92000000004</v>
      </c>
      <c r="L156" s="761">
        <v>1</v>
      </c>
      <c r="M156" s="761">
        <v>2463.86</v>
      </c>
      <c r="N156" s="761">
        <v>181</v>
      </c>
      <c r="O156" s="761">
        <v>477697.09</v>
      </c>
      <c r="P156" s="775">
        <v>1.1272185362766949</v>
      </c>
      <c r="Q156" s="762">
        <v>2639.2104419889506</v>
      </c>
    </row>
    <row r="157" spans="1:17" ht="14.4" customHeight="1" x14ac:dyDescent="0.3">
      <c r="A157" s="756" t="s">
        <v>564</v>
      </c>
      <c r="B157" s="757" t="s">
        <v>4374</v>
      </c>
      <c r="C157" s="757" t="s">
        <v>4557</v>
      </c>
      <c r="D157" s="757" t="s">
        <v>4560</v>
      </c>
      <c r="E157" s="757" t="s">
        <v>4561</v>
      </c>
      <c r="F157" s="761"/>
      <c r="G157" s="761"/>
      <c r="H157" s="761"/>
      <c r="I157" s="761"/>
      <c r="J157" s="761">
        <v>1</v>
      </c>
      <c r="K157" s="761">
        <v>9904.81</v>
      </c>
      <c r="L157" s="761">
        <v>1</v>
      </c>
      <c r="M157" s="761">
        <v>9904.81</v>
      </c>
      <c r="N157" s="761">
        <v>2</v>
      </c>
      <c r="O157" s="761">
        <v>20618.3</v>
      </c>
      <c r="P157" s="775">
        <v>2.0816451804729219</v>
      </c>
      <c r="Q157" s="762">
        <v>10309.15</v>
      </c>
    </row>
    <row r="158" spans="1:17" ht="14.4" customHeight="1" x14ac:dyDescent="0.3">
      <c r="A158" s="756" t="s">
        <v>564</v>
      </c>
      <c r="B158" s="757" t="s">
        <v>4374</v>
      </c>
      <c r="C158" s="757" t="s">
        <v>4557</v>
      </c>
      <c r="D158" s="757" t="s">
        <v>4562</v>
      </c>
      <c r="E158" s="757" t="s">
        <v>4563</v>
      </c>
      <c r="F158" s="761">
        <v>20</v>
      </c>
      <c r="G158" s="761">
        <v>18511.400000000001</v>
      </c>
      <c r="H158" s="761">
        <v>0.60067545730302518</v>
      </c>
      <c r="I158" s="761">
        <v>925.57</v>
      </c>
      <c r="J158" s="761">
        <v>29</v>
      </c>
      <c r="K158" s="761">
        <v>30817.64</v>
      </c>
      <c r="L158" s="761">
        <v>1</v>
      </c>
      <c r="M158" s="761">
        <v>1062.6772413793103</v>
      </c>
      <c r="N158" s="761">
        <v>33</v>
      </c>
      <c r="O158" s="761">
        <v>39983.130000000005</v>
      </c>
      <c r="P158" s="775">
        <v>1.2974105090461179</v>
      </c>
      <c r="Q158" s="762">
        <v>1211.6100000000001</v>
      </c>
    </row>
    <row r="159" spans="1:17" ht="14.4" customHeight="1" x14ac:dyDescent="0.3">
      <c r="A159" s="756" t="s">
        <v>564</v>
      </c>
      <c r="B159" s="757" t="s">
        <v>4374</v>
      </c>
      <c r="C159" s="757" t="s">
        <v>4375</v>
      </c>
      <c r="D159" s="757" t="s">
        <v>4564</v>
      </c>
      <c r="E159" s="757" t="s">
        <v>4565</v>
      </c>
      <c r="F159" s="761">
        <v>4</v>
      </c>
      <c r="G159" s="761">
        <v>9240</v>
      </c>
      <c r="H159" s="761"/>
      <c r="I159" s="761">
        <v>2310</v>
      </c>
      <c r="J159" s="761"/>
      <c r="K159" s="761"/>
      <c r="L159" s="761"/>
      <c r="M159" s="761"/>
      <c r="N159" s="761"/>
      <c r="O159" s="761"/>
      <c r="P159" s="775"/>
      <c r="Q159" s="762"/>
    </row>
    <row r="160" spans="1:17" ht="14.4" customHeight="1" x14ac:dyDescent="0.3">
      <c r="A160" s="756" t="s">
        <v>564</v>
      </c>
      <c r="B160" s="757" t="s">
        <v>4374</v>
      </c>
      <c r="C160" s="757" t="s">
        <v>4375</v>
      </c>
      <c r="D160" s="757" t="s">
        <v>4566</v>
      </c>
      <c r="E160" s="757" t="s">
        <v>4567</v>
      </c>
      <c r="F160" s="761"/>
      <c r="G160" s="761"/>
      <c r="H160" s="761"/>
      <c r="I160" s="761"/>
      <c r="J160" s="761"/>
      <c r="K160" s="761"/>
      <c r="L160" s="761"/>
      <c r="M160" s="761"/>
      <c r="N160" s="761">
        <v>1</v>
      </c>
      <c r="O160" s="761">
        <v>2603.5500000000002</v>
      </c>
      <c r="P160" s="775"/>
      <c r="Q160" s="762">
        <v>2603.5500000000002</v>
      </c>
    </row>
    <row r="161" spans="1:17" ht="14.4" customHeight="1" x14ac:dyDescent="0.3">
      <c r="A161" s="756" t="s">
        <v>564</v>
      </c>
      <c r="B161" s="757" t="s">
        <v>4374</v>
      </c>
      <c r="C161" s="757" t="s">
        <v>4375</v>
      </c>
      <c r="D161" s="757" t="s">
        <v>4568</v>
      </c>
      <c r="E161" s="757" t="s">
        <v>4569</v>
      </c>
      <c r="F161" s="761">
        <v>5</v>
      </c>
      <c r="G161" s="761">
        <v>225107.35</v>
      </c>
      <c r="H161" s="761">
        <v>5</v>
      </c>
      <c r="I161" s="761">
        <v>45021.47</v>
      </c>
      <c r="J161" s="761">
        <v>1</v>
      </c>
      <c r="K161" s="761">
        <v>45021.47</v>
      </c>
      <c r="L161" s="761">
        <v>1</v>
      </c>
      <c r="M161" s="761">
        <v>45021.47</v>
      </c>
      <c r="N161" s="761">
        <v>3</v>
      </c>
      <c r="O161" s="761">
        <v>135064.41</v>
      </c>
      <c r="P161" s="775">
        <v>3</v>
      </c>
      <c r="Q161" s="762">
        <v>45021.47</v>
      </c>
    </row>
    <row r="162" spans="1:17" ht="14.4" customHeight="1" x14ac:dyDescent="0.3">
      <c r="A162" s="756" t="s">
        <v>564</v>
      </c>
      <c r="B162" s="757" t="s">
        <v>4374</v>
      </c>
      <c r="C162" s="757" t="s">
        <v>4375</v>
      </c>
      <c r="D162" s="757" t="s">
        <v>4570</v>
      </c>
      <c r="E162" s="757" t="s">
        <v>4571</v>
      </c>
      <c r="F162" s="761">
        <v>1</v>
      </c>
      <c r="G162" s="761">
        <v>44581.25</v>
      </c>
      <c r="H162" s="761">
        <v>0.17586291913214991</v>
      </c>
      <c r="I162" s="761">
        <v>44581.25</v>
      </c>
      <c r="J162" s="761">
        <v>6</v>
      </c>
      <c r="K162" s="761">
        <v>253500</v>
      </c>
      <c r="L162" s="761">
        <v>1</v>
      </c>
      <c r="M162" s="761">
        <v>42250</v>
      </c>
      <c r="N162" s="761">
        <v>1</v>
      </c>
      <c r="O162" s="761">
        <v>42250</v>
      </c>
      <c r="P162" s="775">
        <v>0.16666666666666666</v>
      </c>
      <c r="Q162" s="762">
        <v>42250</v>
      </c>
    </row>
    <row r="163" spans="1:17" ht="14.4" customHeight="1" x14ac:dyDescent="0.3">
      <c r="A163" s="756" t="s">
        <v>564</v>
      </c>
      <c r="B163" s="757" t="s">
        <v>4374</v>
      </c>
      <c r="C163" s="757" t="s">
        <v>4375</v>
      </c>
      <c r="D163" s="757" t="s">
        <v>4572</v>
      </c>
      <c r="E163" s="757" t="s">
        <v>4573</v>
      </c>
      <c r="F163" s="761">
        <v>7</v>
      </c>
      <c r="G163" s="761">
        <v>312068.75</v>
      </c>
      <c r="H163" s="761">
        <v>1.846560650887574</v>
      </c>
      <c r="I163" s="761">
        <v>44581.25</v>
      </c>
      <c r="J163" s="761">
        <v>4</v>
      </c>
      <c r="K163" s="761">
        <v>169000</v>
      </c>
      <c r="L163" s="761">
        <v>1</v>
      </c>
      <c r="M163" s="761">
        <v>42250</v>
      </c>
      <c r="N163" s="761">
        <v>8</v>
      </c>
      <c r="O163" s="761">
        <v>338000</v>
      </c>
      <c r="P163" s="775">
        <v>2</v>
      </c>
      <c r="Q163" s="762">
        <v>42250</v>
      </c>
    </row>
    <row r="164" spans="1:17" ht="14.4" customHeight="1" x14ac:dyDescent="0.3">
      <c r="A164" s="756" t="s">
        <v>564</v>
      </c>
      <c r="B164" s="757" t="s">
        <v>4374</v>
      </c>
      <c r="C164" s="757" t="s">
        <v>4375</v>
      </c>
      <c r="D164" s="757" t="s">
        <v>4574</v>
      </c>
      <c r="E164" s="757" t="s">
        <v>4575</v>
      </c>
      <c r="F164" s="761">
        <v>3</v>
      </c>
      <c r="G164" s="761">
        <v>388971</v>
      </c>
      <c r="H164" s="761">
        <v>3.8461713404263733</v>
      </c>
      <c r="I164" s="761">
        <v>129657</v>
      </c>
      <c r="J164" s="761">
        <v>1</v>
      </c>
      <c r="K164" s="761">
        <v>101132</v>
      </c>
      <c r="L164" s="761">
        <v>1</v>
      </c>
      <c r="M164" s="761">
        <v>101132</v>
      </c>
      <c r="N164" s="761"/>
      <c r="O164" s="761"/>
      <c r="P164" s="775"/>
      <c r="Q164" s="762"/>
    </row>
    <row r="165" spans="1:17" ht="14.4" customHeight="1" x14ac:dyDescent="0.3">
      <c r="A165" s="756" t="s">
        <v>564</v>
      </c>
      <c r="B165" s="757" t="s">
        <v>4374</v>
      </c>
      <c r="C165" s="757" t="s">
        <v>4375</v>
      </c>
      <c r="D165" s="757" t="s">
        <v>4576</v>
      </c>
      <c r="E165" s="757" t="s">
        <v>4577</v>
      </c>
      <c r="F165" s="761">
        <v>1</v>
      </c>
      <c r="G165" s="761">
        <v>10414.42</v>
      </c>
      <c r="H165" s="761"/>
      <c r="I165" s="761">
        <v>10414.42</v>
      </c>
      <c r="J165" s="761"/>
      <c r="K165" s="761"/>
      <c r="L165" s="761"/>
      <c r="M165" s="761"/>
      <c r="N165" s="761"/>
      <c r="O165" s="761"/>
      <c r="P165" s="775"/>
      <c r="Q165" s="762"/>
    </row>
    <row r="166" spans="1:17" ht="14.4" customHeight="1" x14ac:dyDescent="0.3">
      <c r="A166" s="756" t="s">
        <v>564</v>
      </c>
      <c r="B166" s="757" t="s">
        <v>4374</v>
      </c>
      <c r="C166" s="757" t="s">
        <v>4375</v>
      </c>
      <c r="D166" s="757" t="s">
        <v>4578</v>
      </c>
      <c r="E166" s="757" t="s">
        <v>4579</v>
      </c>
      <c r="F166" s="761">
        <v>60</v>
      </c>
      <c r="G166" s="761">
        <v>1059120</v>
      </c>
      <c r="H166" s="761">
        <v>0.759493670886076</v>
      </c>
      <c r="I166" s="761">
        <v>17652</v>
      </c>
      <c r="J166" s="761">
        <v>79</v>
      </c>
      <c r="K166" s="761">
        <v>1394508</v>
      </c>
      <c r="L166" s="761">
        <v>1</v>
      </c>
      <c r="M166" s="761">
        <v>17652</v>
      </c>
      <c r="N166" s="761"/>
      <c r="O166" s="761"/>
      <c r="P166" s="775"/>
      <c r="Q166" s="762"/>
    </row>
    <row r="167" spans="1:17" ht="14.4" customHeight="1" x14ac:dyDescent="0.3">
      <c r="A167" s="756" t="s">
        <v>564</v>
      </c>
      <c r="B167" s="757" t="s">
        <v>4374</v>
      </c>
      <c r="C167" s="757" t="s">
        <v>4375</v>
      </c>
      <c r="D167" s="757" t="s">
        <v>4580</v>
      </c>
      <c r="E167" s="757" t="s">
        <v>4581</v>
      </c>
      <c r="F167" s="761">
        <v>61</v>
      </c>
      <c r="G167" s="761">
        <v>407785</v>
      </c>
      <c r="H167" s="761">
        <v>0.77215189873417722</v>
      </c>
      <c r="I167" s="761">
        <v>6685</v>
      </c>
      <c r="J167" s="761">
        <v>79</v>
      </c>
      <c r="K167" s="761">
        <v>528115</v>
      </c>
      <c r="L167" s="761">
        <v>1</v>
      </c>
      <c r="M167" s="761">
        <v>6685</v>
      </c>
      <c r="N167" s="761"/>
      <c r="O167" s="761"/>
      <c r="P167" s="775"/>
      <c r="Q167" s="762"/>
    </row>
    <row r="168" spans="1:17" ht="14.4" customHeight="1" x14ac:dyDescent="0.3">
      <c r="A168" s="756" t="s">
        <v>564</v>
      </c>
      <c r="B168" s="757" t="s">
        <v>4374</v>
      </c>
      <c r="C168" s="757" t="s">
        <v>4375</v>
      </c>
      <c r="D168" s="757" t="s">
        <v>4582</v>
      </c>
      <c r="E168" s="757" t="s">
        <v>4583</v>
      </c>
      <c r="F168" s="761">
        <v>59</v>
      </c>
      <c r="G168" s="761">
        <v>1055215</v>
      </c>
      <c r="H168" s="761">
        <v>1.0692279811525915</v>
      </c>
      <c r="I168" s="761">
        <v>17885</v>
      </c>
      <c r="J168" s="761">
        <v>62</v>
      </c>
      <c r="K168" s="761">
        <v>986894.29999999993</v>
      </c>
      <c r="L168" s="761">
        <v>1</v>
      </c>
      <c r="M168" s="761">
        <v>15917.65</v>
      </c>
      <c r="N168" s="761">
        <v>68</v>
      </c>
      <c r="O168" s="761">
        <v>1082400.1999999997</v>
      </c>
      <c r="P168" s="775">
        <v>1.0967741935483868</v>
      </c>
      <c r="Q168" s="762">
        <v>15917.649999999996</v>
      </c>
    </row>
    <row r="169" spans="1:17" ht="14.4" customHeight="1" x14ac:dyDescent="0.3">
      <c r="A169" s="756" t="s">
        <v>564</v>
      </c>
      <c r="B169" s="757" t="s">
        <v>4374</v>
      </c>
      <c r="C169" s="757" t="s">
        <v>4375</v>
      </c>
      <c r="D169" s="757" t="s">
        <v>4584</v>
      </c>
      <c r="E169" s="757" t="s">
        <v>4585</v>
      </c>
      <c r="F169" s="761">
        <v>59</v>
      </c>
      <c r="G169" s="761">
        <v>402380</v>
      </c>
      <c r="H169" s="761">
        <v>0.95161290322580649</v>
      </c>
      <c r="I169" s="761">
        <v>6820</v>
      </c>
      <c r="J169" s="761">
        <v>62</v>
      </c>
      <c r="K169" s="761">
        <v>422840</v>
      </c>
      <c r="L169" s="761">
        <v>1</v>
      </c>
      <c r="M169" s="761">
        <v>6820</v>
      </c>
      <c r="N169" s="761">
        <v>69</v>
      </c>
      <c r="O169" s="761">
        <v>470580</v>
      </c>
      <c r="P169" s="775">
        <v>1.1129032258064515</v>
      </c>
      <c r="Q169" s="762">
        <v>6820</v>
      </c>
    </row>
    <row r="170" spans="1:17" ht="14.4" customHeight="1" x14ac:dyDescent="0.3">
      <c r="A170" s="756" t="s">
        <v>564</v>
      </c>
      <c r="B170" s="757" t="s">
        <v>4374</v>
      </c>
      <c r="C170" s="757" t="s">
        <v>4375</v>
      </c>
      <c r="D170" s="757" t="s">
        <v>4586</v>
      </c>
      <c r="E170" s="757" t="s">
        <v>4587</v>
      </c>
      <c r="F170" s="761">
        <v>118</v>
      </c>
      <c r="G170" s="761">
        <v>837800</v>
      </c>
      <c r="H170" s="761">
        <v>0.79194630872483218</v>
      </c>
      <c r="I170" s="761">
        <v>7100</v>
      </c>
      <c r="J170" s="761">
        <v>149</v>
      </c>
      <c r="K170" s="761">
        <v>1057900</v>
      </c>
      <c r="L170" s="761">
        <v>1</v>
      </c>
      <c r="M170" s="761">
        <v>7100</v>
      </c>
      <c r="N170" s="761">
        <v>145</v>
      </c>
      <c r="O170" s="761">
        <v>1029500</v>
      </c>
      <c r="P170" s="775">
        <v>0.97315436241610742</v>
      </c>
      <c r="Q170" s="762">
        <v>7100</v>
      </c>
    </row>
    <row r="171" spans="1:17" ht="14.4" customHeight="1" x14ac:dyDescent="0.3">
      <c r="A171" s="756" t="s">
        <v>564</v>
      </c>
      <c r="B171" s="757" t="s">
        <v>4374</v>
      </c>
      <c r="C171" s="757" t="s">
        <v>4375</v>
      </c>
      <c r="D171" s="757" t="s">
        <v>4588</v>
      </c>
      <c r="E171" s="757" t="s">
        <v>4589</v>
      </c>
      <c r="F171" s="761">
        <v>60</v>
      </c>
      <c r="G171" s="761">
        <v>528000</v>
      </c>
      <c r="H171" s="761">
        <v>0.967741935483871</v>
      </c>
      <c r="I171" s="761">
        <v>8800</v>
      </c>
      <c r="J171" s="761">
        <v>62</v>
      </c>
      <c r="K171" s="761">
        <v>545600</v>
      </c>
      <c r="L171" s="761">
        <v>1</v>
      </c>
      <c r="M171" s="761">
        <v>8800</v>
      </c>
      <c r="N171" s="761">
        <v>69</v>
      </c>
      <c r="O171" s="761">
        <v>607200</v>
      </c>
      <c r="P171" s="775">
        <v>1.1129032258064515</v>
      </c>
      <c r="Q171" s="762">
        <v>8800</v>
      </c>
    </row>
    <row r="172" spans="1:17" ht="14.4" customHeight="1" x14ac:dyDescent="0.3">
      <c r="A172" s="756" t="s">
        <v>564</v>
      </c>
      <c r="B172" s="757" t="s">
        <v>4374</v>
      </c>
      <c r="C172" s="757" t="s">
        <v>4375</v>
      </c>
      <c r="D172" s="757" t="s">
        <v>4590</v>
      </c>
      <c r="E172" s="757" t="s">
        <v>4591</v>
      </c>
      <c r="F172" s="761">
        <v>117</v>
      </c>
      <c r="G172" s="761">
        <v>136305</v>
      </c>
      <c r="H172" s="761">
        <v>0.75974025974025972</v>
      </c>
      <c r="I172" s="761">
        <v>1165</v>
      </c>
      <c r="J172" s="761">
        <v>154</v>
      </c>
      <c r="K172" s="761">
        <v>179410</v>
      </c>
      <c r="L172" s="761">
        <v>1</v>
      </c>
      <c r="M172" s="761">
        <v>1165</v>
      </c>
      <c r="N172" s="761">
        <v>147</v>
      </c>
      <c r="O172" s="761">
        <v>171255</v>
      </c>
      <c r="P172" s="775">
        <v>0.95454545454545459</v>
      </c>
      <c r="Q172" s="762">
        <v>1165</v>
      </c>
    </row>
    <row r="173" spans="1:17" ht="14.4" customHeight="1" x14ac:dyDescent="0.3">
      <c r="A173" s="756" t="s">
        <v>564</v>
      </c>
      <c r="B173" s="757" t="s">
        <v>4374</v>
      </c>
      <c r="C173" s="757" t="s">
        <v>4375</v>
      </c>
      <c r="D173" s="757" t="s">
        <v>4592</v>
      </c>
      <c r="E173" s="757" t="s">
        <v>4593</v>
      </c>
      <c r="F173" s="761">
        <v>52</v>
      </c>
      <c r="G173" s="761">
        <v>38584</v>
      </c>
      <c r="H173" s="761">
        <v>0.61904761904761907</v>
      </c>
      <c r="I173" s="761">
        <v>742</v>
      </c>
      <c r="J173" s="761">
        <v>84</v>
      </c>
      <c r="K173" s="761">
        <v>62328</v>
      </c>
      <c r="L173" s="761">
        <v>1</v>
      </c>
      <c r="M173" s="761">
        <v>742</v>
      </c>
      <c r="N173" s="761">
        <v>97</v>
      </c>
      <c r="O173" s="761">
        <v>71974</v>
      </c>
      <c r="P173" s="775">
        <v>1.1547619047619047</v>
      </c>
      <c r="Q173" s="762">
        <v>742</v>
      </c>
    </row>
    <row r="174" spans="1:17" ht="14.4" customHeight="1" x14ac:dyDescent="0.3">
      <c r="A174" s="756" t="s">
        <v>564</v>
      </c>
      <c r="B174" s="757" t="s">
        <v>4374</v>
      </c>
      <c r="C174" s="757" t="s">
        <v>4375</v>
      </c>
      <c r="D174" s="757" t="s">
        <v>4594</v>
      </c>
      <c r="E174" s="757" t="s">
        <v>4595</v>
      </c>
      <c r="F174" s="761">
        <v>131</v>
      </c>
      <c r="G174" s="761">
        <v>68906</v>
      </c>
      <c r="H174" s="761">
        <v>0.87333333333333329</v>
      </c>
      <c r="I174" s="761">
        <v>526</v>
      </c>
      <c r="J174" s="761">
        <v>150</v>
      </c>
      <c r="K174" s="761">
        <v>78900</v>
      </c>
      <c r="L174" s="761">
        <v>1</v>
      </c>
      <c r="M174" s="761">
        <v>526</v>
      </c>
      <c r="N174" s="761">
        <v>145</v>
      </c>
      <c r="O174" s="761">
        <v>76270</v>
      </c>
      <c r="P174" s="775">
        <v>0.96666666666666667</v>
      </c>
      <c r="Q174" s="762">
        <v>526</v>
      </c>
    </row>
    <row r="175" spans="1:17" ht="14.4" customHeight="1" x14ac:dyDescent="0.3">
      <c r="A175" s="756" t="s">
        <v>564</v>
      </c>
      <c r="B175" s="757" t="s">
        <v>4374</v>
      </c>
      <c r="C175" s="757" t="s">
        <v>4375</v>
      </c>
      <c r="D175" s="757" t="s">
        <v>4596</v>
      </c>
      <c r="E175" s="757" t="s">
        <v>4597</v>
      </c>
      <c r="F175" s="761">
        <v>5</v>
      </c>
      <c r="G175" s="761">
        <v>233625</v>
      </c>
      <c r="H175" s="761">
        <v>0.92857937788659506</v>
      </c>
      <c r="I175" s="761">
        <v>46725</v>
      </c>
      <c r="J175" s="761">
        <v>7</v>
      </c>
      <c r="K175" s="761">
        <v>251594</v>
      </c>
      <c r="L175" s="761">
        <v>1</v>
      </c>
      <c r="M175" s="761">
        <v>35942</v>
      </c>
      <c r="N175" s="761">
        <v>6</v>
      </c>
      <c r="O175" s="761">
        <v>215652</v>
      </c>
      <c r="P175" s="775">
        <v>0.8571428571428571</v>
      </c>
      <c r="Q175" s="762">
        <v>35942</v>
      </c>
    </row>
    <row r="176" spans="1:17" ht="14.4" customHeight="1" x14ac:dyDescent="0.3">
      <c r="A176" s="756" t="s">
        <v>564</v>
      </c>
      <c r="B176" s="757" t="s">
        <v>4374</v>
      </c>
      <c r="C176" s="757" t="s">
        <v>4375</v>
      </c>
      <c r="D176" s="757" t="s">
        <v>4598</v>
      </c>
      <c r="E176" s="757" t="s">
        <v>4599</v>
      </c>
      <c r="F176" s="761">
        <v>102</v>
      </c>
      <c r="G176" s="761">
        <v>95455.679999999993</v>
      </c>
      <c r="H176" s="761">
        <v>0.72857142857142854</v>
      </c>
      <c r="I176" s="761">
        <v>935.83999999999992</v>
      </c>
      <c r="J176" s="761">
        <v>140</v>
      </c>
      <c r="K176" s="761">
        <v>131017.60000000001</v>
      </c>
      <c r="L176" s="761">
        <v>1</v>
      </c>
      <c r="M176" s="761">
        <v>935.84</v>
      </c>
      <c r="N176" s="761">
        <v>127</v>
      </c>
      <c r="O176" s="761">
        <v>118851.68000000001</v>
      </c>
      <c r="P176" s="775">
        <v>0.90714285714285714</v>
      </c>
      <c r="Q176" s="762">
        <v>935.84</v>
      </c>
    </row>
    <row r="177" spans="1:17" ht="14.4" customHeight="1" x14ac:dyDescent="0.3">
      <c r="A177" s="756" t="s">
        <v>564</v>
      </c>
      <c r="B177" s="757" t="s">
        <v>4374</v>
      </c>
      <c r="C177" s="757" t="s">
        <v>4375</v>
      </c>
      <c r="D177" s="757" t="s">
        <v>4600</v>
      </c>
      <c r="E177" s="757" t="s">
        <v>4601</v>
      </c>
      <c r="F177" s="761">
        <v>8</v>
      </c>
      <c r="G177" s="761">
        <v>58036.4</v>
      </c>
      <c r="H177" s="761">
        <v>1</v>
      </c>
      <c r="I177" s="761">
        <v>7254.55</v>
      </c>
      <c r="J177" s="761">
        <v>8</v>
      </c>
      <c r="K177" s="761">
        <v>58036.4</v>
      </c>
      <c r="L177" s="761">
        <v>1</v>
      </c>
      <c r="M177" s="761">
        <v>7254.55</v>
      </c>
      <c r="N177" s="761">
        <v>10</v>
      </c>
      <c r="O177" s="761">
        <v>72545.5</v>
      </c>
      <c r="P177" s="775">
        <v>1.25</v>
      </c>
      <c r="Q177" s="762">
        <v>7254.55</v>
      </c>
    </row>
    <row r="178" spans="1:17" ht="14.4" customHeight="1" x14ac:dyDescent="0.3">
      <c r="A178" s="756" t="s">
        <v>564</v>
      </c>
      <c r="B178" s="757" t="s">
        <v>4374</v>
      </c>
      <c r="C178" s="757" t="s">
        <v>4375</v>
      </c>
      <c r="D178" s="757" t="s">
        <v>4602</v>
      </c>
      <c r="E178" s="757" t="s">
        <v>4603</v>
      </c>
      <c r="F178" s="761">
        <v>7</v>
      </c>
      <c r="G178" s="761">
        <v>271972.89</v>
      </c>
      <c r="H178" s="761">
        <v>1</v>
      </c>
      <c r="I178" s="761">
        <v>38853.270000000004</v>
      </c>
      <c r="J178" s="761">
        <v>7</v>
      </c>
      <c r="K178" s="761">
        <v>271972.89</v>
      </c>
      <c r="L178" s="761">
        <v>1</v>
      </c>
      <c r="M178" s="761">
        <v>38853.270000000004</v>
      </c>
      <c r="N178" s="761">
        <v>3</v>
      </c>
      <c r="O178" s="761">
        <v>116559.81</v>
      </c>
      <c r="P178" s="775">
        <v>0.42857142857142855</v>
      </c>
      <c r="Q178" s="762">
        <v>38853.269999999997</v>
      </c>
    </row>
    <row r="179" spans="1:17" ht="14.4" customHeight="1" x14ac:dyDescent="0.3">
      <c r="A179" s="756" t="s">
        <v>564</v>
      </c>
      <c r="B179" s="757" t="s">
        <v>4374</v>
      </c>
      <c r="C179" s="757" t="s">
        <v>4375</v>
      </c>
      <c r="D179" s="757" t="s">
        <v>4604</v>
      </c>
      <c r="E179" s="757" t="s">
        <v>4605</v>
      </c>
      <c r="F179" s="761"/>
      <c r="G179" s="761"/>
      <c r="H179" s="761"/>
      <c r="I179" s="761"/>
      <c r="J179" s="761">
        <v>1</v>
      </c>
      <c r="K179" s="761">
        <v>2976</v>
      </c>
      <c r="L179" s="761">
        <v>1</v>
      </c>
      <c r="M179" s="761">
        <v>2976</v>
      </c>
      <c r="N179" s="761"/>
      <c r="O179" s="761"/>
      <c r="P179" s="775"/>
      <c r="Q179" s="762"/>
    </row>
    <row r="180" spans="1:17" ht="14.4" customHeight="1" x14ac:dyDescent="0.3">
      <c r="A180" s="756" t="s">
        <v>564</v>
      </c>
      <c r="B180" s="757" t="s">
        <v>4374</v>
      </c>
      <c r="C180" s="757" t="s">
        <v>4375</v>
      </c>
      <c r="D180" s="757" t="s">
        <v>4606</v>
      </c>
      <c r="E180" s="757" t="s">
        <v>4607</v>
      </c>
      <c r="F180" s="761">
        <v>50</v>
      </c>
      <c r="G180" s="761">
        <v>68037.5</v>
      </c>
      <c r="H180" s="761">
        <v>0.64935064935064934</v>
      </c>
      <c r="I180" s="761">
        <v>1360.75</v>
      </c>
      <c r="J180" s="761">
        <v>77</v>
      </c>
      <c r="K180" s="761">
        <v>104777.75</v>
      </c>
      <c r="L180" s="761">
        <v>1</v>
      </c>
      <c r="M180" s="761">
        <v>1360.75</v>
      </c>
      <c r="N180" s="761">
        <v>85</v>
      </c>
      <c r="O180" s="761">
        <v>115663.75</v>
      </c>
      <c r="P180" s="775">
        <v>1.1038961038961039</v>
      </c>
      <c r="Q180" s="762">
        <v>1360.75</v>
      </c>
    </row>
    <row r="181" spans="1:17" ht="14.4" customHeight="1" x14ac:dyDescent="0.3">
      <c r="A181" s="756" t="s">
        <v>564</v>
      </c>
      <c r="B181" s="757" t="s">
        <v>4374</v>
      </c>
      <c r="C181" s="757" t="s">
        <v>4375</v>
      </c>
      <c r="D181" s="757" t="s">
        <v>4608</v>
      </c>
      <c r="E181" s="757" t="s">
        <v>4609</v>
      </c>
      <c r="F181" s="761">
        <v>5</v>
      </c>
      <c r="G181" s="761">
        <v>23387.5</v>
      </c>
      <c r="H181" s="761">
        <v>0.5</v>
      </c>
      <c r="I181" s="761">
        <v>4677.5</v>
      </c>
      <c r="J181" s="761">
        <v>10</v>
      </c>
      <c r="K181" s="761">
        <v>46775</v>
      </c>
      <c r="L181" s="761">
        <v>1</v>
      </c>
      <c r="M181" s="761">
        <v>4677.5</v>
      </c>
      <c r="N181" s="761">
        <v>5</v>
      </c>
      <c r="O181" s="761">
        <v>23387.5</v>
      </c>
      <c r="P181" s="775">
        <v>0.5</v>
      </c>
      <c r="Q181" s="762">
        <v>4677.5</v>
      </c>
    </row>
    <row r="182" spans="1:17" ht="14.4" customHeight="1" x14ac:dyDescent="0.3">
      <c r="A182" s="756" t="s">
        <v>564</v>
      </c>
      <c r="B182" s="757" t="s">
        <v>4374</v>
      </c>
      <c r="C182" s="757" t="s">
        <v>4375</v>
      </c>
      <c r="D182" s="757" t="s">
        <v>4610</v>
      </c>
      <c r="E182" s="757" t="s">
        <v>4611</v>
      </c>
      <c r="F182" s="761">
        <v>6</v>
      </c>
      <c r="G182" s="761">
        <v>113717.75999999999</v>
      </c>
      <c r="H182" s="761">
        <v>6</v>
      </c>
      <c r="I182" s="761">
        <v>18952.96</v>
      </c>
      <c r="J182" s="761">
        <v>1</v>
      </c>
      <c r="K182" s="761">
        <v>18952.96</v>
      </c>
      <c r="L182" s="761">
        <v>1</v>
      </c>
      <c r="M182" s="761">
        <v>18952.96</v>
      </c>
      <c r="N182" s="761">
        <v>2</v>
      </c>
      <c r="O182" s="761">
        <v>37905.919999999998</v>
      </c>
      <c r="P182" s="775">
        <v>2</v>
      </c>
      <c r="Q182" s="762">
        <v>18952.96</v>
      </c>
    </row>
    <row r="183" spans="1:17" ht="14.4" customHeight="1" x14ac:dyDescent="0.3">
      <c r="A183" s="756" t="s">
        <v>564</v>
      </c>
      <c r="B183" s="757" t="s">
        <v>4374</v>
      </c>
      <c r="C183" s="757" t="s">
        <v>4375</v>
      </c>
      <c r="D183" s="757" t="s">
        <v>4612</v>
      </c>
      <c r="E183" s="757" t="s">
        <v>4613</v>
      </c>
      <c r="F183" s="761"/>
      <c r="G183" s="761"/>
      <c r="H183" s="761"/>
      <c r="I183" s="761"/>
      <c r="J183" s="761">
        <v>3</v>
      </c>
      <c r="K183" s="761">
        <v>2601</v>
      </c>
      <c r="L183" s="761">
        <v>1</v>
      </c>
      <c r="M183" s="761">
        <v>867</v>
      </c>
      <c r="N183" s="761">
        <v>6</v>
      </c>
      <c r="O183" s="761">
        <v>5202</v>
      </c>
      <c r="P183" s="775">
        <v>2</v>
      </c>
      <c r="Q183" s="762">
        <v>867</v>
      </c>
    </row>
    <row r="184" spans="1:17" ht="14.4" customHeight="1" x14ac:dyDescent="0.3">
      <c r="A184" s="756" t="s">
        <v>564</v>
      </c>
      <c r="B184" s="757" t="s">
        <v>4374</v>
      </c>
      <c r="C184" s="757" t="s">
        <v>4375</v>
      </c>
      <c r="D184" s="757" t="s">
        <v>4614</v>
      </c>
      <c r="E184" s="757" t="s">
        <v>4615</v>
      </c>
      <c r="F184" s="761">
        <v>3</v>
      </c>
      <c r="G184" s="761">
        <v>132756</v>
      </c>
      <c r="H184" s="761">
        <v>1</v>
      </c>
      <c r="I184" s="761">
        <v>44252</v>
      </c>
      <c r="J184" s="761">
        <v>3</v>
      </c>
      <c r="K184" s="761">
        <v>132756</v>
      </c>
      <c r="L184" s="761">
        <v>1</v>
      </c>
      <c r="M184" s="761">
        <v>44252</v>
      </c>
      <c r="N184" s="761">
        <v>3</v>
      </c>
      <c r="O184" s="761">
        <v>132756</v>
      </c>
      <c r="P184" s="775">
        <v>1</v>
      </c>
      <c r="Q184" s="762">
        <v>44252</v>
      </c>
    </row>
    <row r="185" spans="1:17" ht="14.4" customHeight="1" x14ac:dyDescent="0.3">
      <c r="A185" s="756" t="s">
        <v>564</v>
      </c>
      <c r="B185" s="757" t="s">
        <v>4374</v>
      </c>
      <c r="C185" s="757" t="s">
        <v>4375</v>
      </c>
      <c r="D185" s="757" t="s">
        <v>4616</v>
      </c>
      <c r="E185" s="757" t="s">
        <v>4617</v>
      </c>
      <c r="F185" s="761">
        <v>5</v>
      </c>
      <c r="G185" s="761">
        <v>234215</v>
      </c>
      <c r="H185" s="761">
        <v>0.83333333333333337</v>
      </c>
      <c r="I185" s="761">
        <v>46843</v>
      </c>
      <c r="J185" s="761">
        <v>6</v>
      </c>
      <c r="K185" s="761">
        <v>281058</v>
      </c>
      <c r="L185" s="761">
        <v>1</v>
      </c>
      <c r="M185" s="761">
        <v>46843</v>
      </c>
      <c r="N185" s="761"/>
      <c r="O185" s="761"/>
      <c r="P185" s="775"/>
      <c r="Q185" s="762"/>
    </row>
    <row r="186" spans="1:17" ht="14.4" customHeight="1" x14ac:dyDescent="0.3">
      <c r="A186" s="756" t="s">
        <v>564</v>
      </c>
      <c r="B186" s="757" t="s">
        <v>4374</v>
      </c>
      <c r="C186" s="757" t="s">
        <v>4375</v>
      </c>
      <c r="D186" s="757" t="s">
        <v>4618</v>
      </c>
      <c r="E186" s="757" t="s">
        <v>4619</v>
      </c>
      <c r="F186" s="761">
        <v>13</v>
      </c>
      <c r="G186" s="761">
        <v>23894</v>
      </c>
      <c r="H186" s="761">
        <v>1.3</v>
      </c>
      <c r="I186" s="761">
        <v>1838</v>
      </c>
      <c r="J186" s="761">
        <v>10</v>
      </c>
      <c r="K186" s="761">
        <v>18380</v>
      </c>
      <c r="L186" s="761">
        <v>1</v>
      </c>
      <c r="M186" s="761">
        <v>1838</v>
      </c>
      <c r="N186" s="761">
        <v>7</v>
      </c>
      <c r="O186" s="761">
        <v>12866</v>
      </c>
      <c r="P186" s="775">
        <v>0.7</v>
      </c>
      <c r="Q186" s="762">
        <v>1838</v>
      </c>
    </row>
    <row r="187" spans="1:17" ht="14.4" customHeight="1" x14ac:dyDescent="0.3">
      <c r="A187" s="756" t="s">
        <v>564</v>
      </c>
      <c r="B187" s="757" t="s">
        <v>4374</v>
      </c>
      <c r="C187" s="757" t="s">
        <v>4375</v>
      </c>
      <c r="D187" s="757" t="s">
        <v>4376</v>
      </c>
      <c r="E187" s="757" t="s">
        <v>4377</v>
      </c>
      <c r="F187" s="761"/>
      <c r="G187" s="761"/>
      <c r="H187" s="761"/>
      <c r="I187" s="761"/>
      <c r="J187" s="761"/>
      <c r="K187" s="761"/>
      <c r="L187" s="761"/>
      <c r="M187" s="761"/>
      <c r="N187" s="761">
        <v>1</v>
      </c>
      <c r="O187" s="761">
        <v>69228.990000000005</v>
      </c>
      <c r="P187" s="775"/>
      <c r="Q187" s="762">
        <v>69228.990000000005</v>
      </c>
    </row>
    <row r="188" spans="1:17" ht="14.4" customHeight="1" x14ac:dyDescent="0.3">
      <c r="A188" s="756" t="s">
        <v>564</v>
      </c>
      <c r="B188" s="757" t="s">
        <v>4374</v>
      </c>
      <c r="C188" s="757" t="s">
        <v>4375</v>
      </c>
      <c r="D188" s="757" t="s">
        <v>4620</v>
      </c>
      <c r="E188" s="757" t="s">
        <v>4621</v>
      </c>
      <c r="F188" s="761">
        <v>2</v>
      </c>
      <c r="G188" s="761">
        <v>51394</v>
      </c>
      <c r="H188" s="761"/>
      <c r="I188" s="761">
        <v>25697</v>
      </c>
      <c r="J188" s="761"/>
      <c r="K188" s="761"/>
      <c r="L188" s="761"/>
      <c r="M188" s="761"/>
      <c r="N188" s="761">
        <v>4</v>
      </c>
      <c r="O188" s="761">
        <v>97892</v>
      </c>
      <c r="P188" s="775"/>
      <c r="Q188" s="762">
        <v>24473</v>
      </c>
    </row>
    <row r="189" spans="1:17" ht="14.4" customHeight="1" x14ac:dyDescent="0.3">
      <c r="A189" s="756" t="s">
        <v>564</v>
      </c>
      <c r="B189" s="757" t="s">
        <v>4374</v>
      </c>
      <c r="C189" s="757" t="s">
        <v>4375</v>
      </c>
      <c r="D189" s="757" t="s">
        <v>4622</v>
      </c>
      <c r="E189" s="757" t="s">
        <v>4623</v>
      </c>
      <c r="F189" s="761">
        <v>1</v>
      </c>
      <c r="G189" s="761">
        <v>1796</v>
      </c>
      <c r="H189" s="761"/>
      <c r="I189" s="761">
        <v>1796</v>
      </c>
      <c r="J189" s="761"/>
      <c r="K189" s="761"/>
      <c r="L189" s="761"/>
      <c r="M189" s="761"/>
      <c r="N189" s="761"/>
      <c r="O189" s="761"/>
      <c r="P189" s="775"/>
      <c r="Q189" s="762"/>
    </row>
    <row r="190" spans="1:17" ht="14.4" customHeight="1" x14ac:dyDescent="0.3">
      <c r="A190" s="756" t="s">
        <v>564</v>
      </c>
      <c r="B190" s="757" t="s">
        <v>4374</v>
      </c>
      <c r="C190" s="757" t="s">
        <v>4375</v>
      </c>
      <c r="D190" s="757" t="s">
        <v>4624</v>
      </c>
      <c r="E190" s="757" t="s">
        <v>4625</v>
      </c>
      <c r="F190" s="761"/>
      <c r="G190" s="761"/>
      <c r="H190" s="761"/>
      <c r="I190" s="761"/>
      <c r="J190" s="761">
        <v>1</v>
      </c>
      <c r="K190" s="761">
        <v>1796</v>
      </c>
      <c r="L190" s="761">
        <v>1</v>
      </c>
      <c r="M190" s="761">
        <v>1796</v>
      </c>
      <c r="N190" s="761"/>
      <c r="O190" s="761"/>
      <c r="P190" s="775"/>
      <c r="Q190" s="762"/>
    </row>
    <row r="191" spans="1:17" ht="14.4" customHeight="1" x14ac:dyDescent="0.3">
      <c r="A191" s="756" t="s">
        <v>564</v>
      </c>
      <c r="B191" s="757" t="s">
        <v>4374</v>
      </c>
      <c r="C191" s="757" t="s">
        <v>4375</v>
      </c>
      <c r="D191" s="757" t="s">
        <v>4626</v>
      </c>
      <c r="E191" s="757" t="s">
        <v>4627</v>
      </c>
      <c r="F191" s="761"/>
      <c r="G191" s="761"/>
      <c r="H191" s="761"/>
      <c r="I191" s="761"/>
      <c r="J191" s="761">
        <v>1</v>
      </c>
      <c r="K191" s="761">
        <v>1796</v>
      </c>
      <c r="L191" s="761">
        <v>1</v>
      </c>
      <c r="M191" s="761">
        <v>1796</v>
      </c>
      <c r="N191" s="761"/>
      <c r="O191" s="761"/>
      <c r="P191" s="775"/>
      <c r="Q191" s="762"/>
    </row>
    <row r="192" spans="1:17" ht="14.4" customHeight="1" x14ac:dyDescent="0.3">
      <c r="A192" s="756" t="s">
        <v>564</v>
      </c>
      <c r="B192" s="757" t="s">
        <v>4374</v>
      </c>
      <c r="C192" s="757" t="s">
        <v>4375</v>
      </c>
      <c r="D192" s="757" t="s">
        <v>4628</v>
      </c>
      <c r="E192" s="757" t="s">
        <v>4629</v>
      </c>
      <c r="F192" s="761"/>
      <c r="G192" s="761"/>
      <c r="H192" s="761"/>
      <c r="I192" s="761"/>
      <c r="J192" s="761">
        <v>1</v>
      </c>
      <c r="K192" s="761">
        <v>3360</v>
      </c>
      <c r="L192" s="761">
        <v>1</v>
      </c>
      <c r="M192" s="761">
        <v>3360</v>
      </c>
      <c r="N192" s="761"/>
      <c r="O192" s="761"/>
      <c r="P192" s="775"/>
      <c r="Q192" s="762"/>
    </row>
    <row r="193" spans="1:17" ht="14.4" customHeight="1" x14ac:dyDescent="0.3">
      <c r="A193" s="756" t="s">
        <v>564</v>
      </c>
      <c r="B193" s="757" t="s">
        <v>4374</v>
      </c>
      <c r="C193" s="757" t="s">
        <v>4375</v>
      </c>
      <c r="D193" s="757" t="s">
        <v>4630</v>
      </c>
      <c r="E193" s="757" t="s">
        <v>4631</v>
      </c>
      <c r="F193" s="761">
        <v>1</v>
      </c>
      <c r="G193" s="761">
        <v>17618.18</v>
      </c>
      <c r="H193" s="761">
        <v>0.5</v>
      </c>
      <c r="I193" s="761">
        <v>17618.18</v>
      </c>
      <c r="J193" s="761">
        <v>2</v>
      </c>
      <c r="K193" s="761">
        <v>35236.36</v>
      </c>
      <c r="L193" s="761">
        <v>1</v>
      </c>
      <c r="M193" s="761">
        <v>17618.18</v>
      </c>
      <c r="N193" s="761"/>
      <c r="O193" s="761"/>
      <c r="P193" s="775"/>
      <c r="Q193" s="762"/>
    </row>
    <row r="194" spans="1:17" ht="14.4" customHeight="1" x14ac:dyDescent="0.3">
      <c r="A194" s="756" t="s">
        <v>564</v>
      </c>
      <c r="B194" s="757" t="s">
        <v>4374</v>
      </c>
      <c r="C194" s="757" t="s">
        <v>4375</v>
      </c>
      <c r="D194" s="757" t="s">
        <v>4632</v>
      </c>
      <c r="E194" s="757" t="s">
        <v>4633</v>
      </c>
      <c r="F194" s="761"/>
      <c r="G194" s="761"/>
      <c r="H194" s="761"/>
      <c r="I194" s="761"/>
      <c r="J194" s="761"/>
      <c r="K194" s="761"/>
      <c r="L194" s="761"/>
      <c r="M194" s="761"/>
      <c r="N194" s="761">
        <v>1</v>
      </c>
      <c r="O194" s="761">
        <v>23836.36</v>
      </c>
      <c r="P194" s="775"/>
      <c r="Q194" s="762">
        <v>23836.36</v>
      </c>
    </row>
    <row r="195" spans="1:17" ht="14.4" customHeight="1" x14ac:dyDescent="0.3">
      <c r="A195" s="756" t="s">
        <v>564</v>
      </c>
      <c r="B195" s="757" t="s">
        <v>4374</v>
      </c>
      <c r="C195" s="757" t="s">
        <v>4375</v>
      </c>
      <c r="D195" s="757" t="s">
        <v>4634</v>
      </c>
      <c r="E195" s="757" t="s">
        <v>4635</v>
      </c>
      <c r="F195" s="761">
        <v>3</v>
      </c>
      <c r="G195" s="761">
        <v>14849.64</v>
      </c>
      <c r="H195" s="761">
        <v>0.6</v>
      </c>
      <c r="I195" s="761">
        <v>4949.88</v>
      </c>
      <c r="J195" s="761">
        <v>5</v>
      </c>
      <c r="K195" s="761">
        <v>24749.4</v>
      </c>
      <c r="L195" s="761">
        <v>1</v>
      </c>
      <c r="M195" s="761">
        <v>4949.88</v>
      </c>
      <c r="N195" s="761">
        <v>5</v>
      </c>
      <c r="O195" s="761">
        <v>24749.4</v>
      </c>
      <c r="P195" s="775">
        <v>1</v>
      </c>
      <c r="Q195" s="762">
        <v>4949.88</v>
      </c>
    </row>
    <row r="196" spans="1:17" ht="14.4" customHeight="1" x14ac:dyDescent="0.3">
      <c r="A196" s="756" t="s">
        <v>564</v>
      </c>
      <c r="B196" s="757" t="s">
        <v>4374</v>
      </c>
      <c r="C196" s="757" t="s">
        <v>4375</v>
      </c>
      <c r="D196" s="757" t="s">
        <v>4636</v>
      </c>
      <c r="E196" s="757" t="s">
        <v>4637</v>
      </c>
      <c r="F196" s="761">
        <v>4</v>
      </c>
      <c r="G196" s="761">
        <v>81764.12</v>
      </c>
      <c r="H196" s="761"/>
      <c r="I196" s="761">
        <v>20441.03</v>
      </c>
      <c r="J196" s="761"/>
      <c r="K196" s="761"/>
      <c r="L196" s="761"/>
      <c r="M196" s="761"/>
      <c r="N196" s="761">
        <v>2</v>
      </c>
      <c r="O196" s="761">
        <v>40882.06</v>
      </c>
      <c r="P196" s="775"/>
      <c r="Q196" s="762">
        <v>20441.03</v>
      </c>
    </row>
    <row r="197" spans="1:17" ht="14.4" customHeight="1" x14ac:dyDescent="0.3">
      <c r="A197" s="756" t="s">
        <v>564</v>
      </c>
      <c r="B197" s="757" t="s">
        <v>4374</v>
      </c>
      <c r="C197" s="757" t="s">
        <v>4375</v>
      </c>
      <c r="D197" s="757" t="s">
        <v>4638</v>
      </c>
      <c r="E197" s="757" t="s">
        <v>4639</v>
      </c>
      <c r="F197" s="761">
        <v>48</v>
      </c>
      <c r="G197" s="761">
        <v>1239372.96</v>
      </c>
      <c r="H197" s="761">
        <v>1.333333333333333</v>
      </c>
      <c r="I197" s="761">
        <v>25820.27</v>
      </c>
      <c r="J197" s="761">
        <v>36</v>
      </c>
      <c r="K197" s="761">
        <v>929529.7200000002</v>
      </c>
      <c r="L197" s="761">
        <v>1</v>
      </c>
      <c r="M197" s="761">
        <v>25820.270000000004</v>
      </c>
      <c r="N197" s="761">
        <v>49</v>
      </c>
      <c r="O197" s="761">
        <v>1265193.23</v>
      </c>
      <c r="P197" s="775">
        <v>1.3611111111111107</v>
      </c>
      <c r="Q197" s="762">
        <v>25820.27</v>
      </c>
    </row>
    <row r="198" spans="1:17" ht="14.4" customHeight="1" x14ac:dyDescent="0.3">
      <c r="A198" s="756" t="s">
        <v>564</v>
      </c>
      <c r="B198" s="757" t="s">
        <v>4374</v>
      </c>
      <c r="C198" s="757" t="s">
        <v>4375</v>
      </c>
      <c r="D198" s="757" t="s">
        <v>4640</v>
      </c>
      <c r="E198" s="757" t="s">
        <v>4641</v>
      </c>
      <c r="F198" s="761">
        <v>25</v>
      </c>
      <c r="G198" s="761">
        <v>362727.25</v>
      </c>
      <c r="H198" s="761">
        <v>0.80645161290322576</v>
      </c>
      <c r="I198" s="761">
        <v>14509.09</v>
      </c>
      <c r="J198" s="761">
        <v>31</v>
      </c>
      <c r="K198" s="761">
        <v>449781.79000000004</v>
      </c>
      <c r="L198" s="761">
        <v>1</v>
      </c>
      <c r="M198" s="761">
        <v>14509.090000000002</v>
      </c>
      <c r="N198" s="761">
        <v>26</v>
      </c>
      <c r="O198" s="761">
        <v>377236.34</v>
      </c>
      <c r="P198" s="775">
        <v>0.83870967741935487</v>
      </c>
      <c r="Q198" s="762">
        <v>14509.09</v>
      </c>
    </row>
    <row r="199" spans="1:17" ht="14.4" customHeight="1" x14ac:dyDescent="0.3">
      <c r="A199" s="756" t="s">
        <v>564</v>
      </c>
      <c r="B199" s="757" t="s">
        <v>4374</v>
      </c>
      <c r="C199" s="757" t="s">
        <v>4375</v>
      </c>
      <c r="D199" s="757" t="s">
        <v>4642</v>
      </c>
      <c r="E199" s="757" t="s">
        <v>4643</v>
      </c>
      <c r="F199" s="761"/>
      <c r="G199" s="761"/>
      <c r="H199" s="761"/>
      <c r="I199" s="761"/>
      <c r="J199" s="761">
        <v>3</v>
      </c>
      <c r="K199" s="761">
        <v>49008</v>
      </c>
      <c r="L199" s="761">
        <v>1</v>
      </c>
      <c r="M199" s="761">
        <v>16336</v>
      </c>
      <c r="N199" s="761">
        <v>4</v>
      </c>
      <c r="O199" s="761">
        <v>65344</v>
      </c>
      <c r="P199" s="775">
        <v>1.3333333333333333</v>
      </c>
      <c r="Q199" s="762">
        <v>16336</v>
      </c>
    </row>
    <row r="200" spans="1:17" ht="14.4" customHeight="1" x14ac:dyDescent="0.3">
      <c r="A200" s="756" t="s">
        <v>564</v>
      </c>
      <c r="B200" s="757" t="s">
        <v>4374</v>
      </c>
      <c r="C200" s="757" t="s">
        <v>4375</v>
      </c>
      <c r="D200" s="757" t="s">
        <v>4644</v>
      </c>
      <c r="E200" s="757" t="s">
        <v>4645</v>
      </c>
      <c r="F200" s="761">
        <v>105</v>
      </c>
      <c r="G200" s="761">
        <v>137025</v>
      </c>
      <c r="H200" s="761">
        <v>0.80769230769230771</v>
      </c>
      <c r="I200" s="761">
        <v>1305</v>
      </c>
      <c r="J200" s="761">
        <v>130</v>
      </c>
      <c r="K200" s="761">
        <v>169650</v>
      </c>
      <c r="L200" s="761">
        <v>1</v>
      </c>
      <c r="M200" s="761">
        <v>1305</v>
      </c>
      <c r="N200" s="761">
        <v>125</v>
      </c>
      <c r="O200" s="761">
        <v>163125</v>
      </c>
      <c r="P200" s="775">
        <v>0.96153846153846156</v>
      </c>
      <c r="Q200" s="762">
        <v>1305</v>
      </c>
    </row>
    <row r="201" spans="1:17" ht="14.4" customHeight="1" x14ac:dyDescent="0.3">
      <c r="A201" s="756" t="s">
        <v>564</v>
      </c>
      <c r="B201" s="757" t="s">
        <v>4374</v>
      </c>
      <c r="C201" s="757" t="s">
        <v>4375</v>
      </c>
      <c r="D201" s="757" t="s">
        <v>4646</v>
      </c>
      <c r="E201" s="757" t="s">
        <v>4647</v>
      </c>
      <c r="F201" s="761">
        <v>118</v>
      </c>
      <c r="G201" s="761">
        <v>127204</v>
      </c>
      <c r="H201" s="761">
        <v>0.77631578947368418</v>
      </c>
      <c r="I201" s="761">
        <v>1078</v>
      </c>
      <c r="J201" s="761">
        <v>152</v>
      </c>
      <c r="K201" s="761">
        <v>163856</v>
      </c>
      <c r="L201" s="761">
        <v>1</v>
      </c>
      <c r="M201" s="761">
        <v>1078</v>
      </c>
      <c r="N201" s="761">
        <v>147</v>
      </c>
      <c r="O201" s="761">
        <v>158466</v>
      </c>
      <c r="P201" s="775">
        <v>0.96710526315789469</v>
      </c>
      <c r="Q201" s="762">
        <v>1078</v>
      </c>
    </row>
    <row r="202" spans="1:17" ht="14.4" customHeight="1" x14ac:dyDescent="0.3">
      <c r="A202" s="756" t="s">
        <v>564</v>
      </c>
      <c r="B202" s="757" t="s">
        <v>4374</v>
      </c>
      <c r="C202" s="757" t="s">
        <v>4375</v>
      </c>
      <c r="D202" s="757" t="s">
        <v>4648</v>
      </c>
      <c r="E202" s="757" t="s">
        <v>4649</v>
      </c>
      <c r="F202" s="761"/>
      <c r="G202" s="761"/>
      <c r="H202" s="761"/>
      <c r="I202" s="761"/>
      <c r="J202" s="761">
        <v>1</v>
      </c>
      <c r="K202" s="761">
        <v>8509</v>
      </c>
      <c r="L202" s="761">
        <v>1</v>
      </c>
      <c r="M202" s="761">
        <v>8509</v>
      </c>
      <c r="N202" s="761">
        <v>1</v>
      </c>
      <c r="O202" s="761">
        <v>8103</v>
      </c>
      <c r="P202" s="775">
        <v>0.95228581501939125</v>
      </c>
      <c r="Q202" s="762">
        <v>8103</v>
      </c>
    </row>
    <row r="203" spans="1:17" ht="14.4" customHeight="1" x14ac:dyDescent="0.3">
      <c r="A203" s="756" t="s">
        <v>564</v>
      </c>
      <c r="B203" s="757" t="s">
        <v>4374</v>
      </c>
      <c r="C203" s="757" t="s">
        <v>4375</v>
      </c>
      <c r="D203" s="757" t="s">
        <v>4650</v>
      </c>
      <c r="E203" s="757" t="s">
        <v>4651</v>
      </c>
      <c r="F203" s="761">
        <v>3</v>
      </c>
      <c r="G203" s="761">
        <v>17016</v>
      </c>
      <c r="H203" s="761">
        <v>0.5</v>
      </c>
      <c r="I203" s="761">
        <v>5672</v>
      </c>
      <c r="J203" s="761">
        <v>6</v>
      </c>
      <c r="K203" s="761">
        <v>34032</v>
      </c>
      <c r="L203" s="761">
        <v>1</v>
      </c>
      <c r="M203" s="761">
        <v>5672</v>
      </c>
      <c r="N203" s="761">
        <v>5</v>
      </c>
      <c r="O203" s="761">
        <v>28360</v>
      </c>
      <c r="P203" s="775">
        <v>0.83333333333333337</v>
      </c>
      <c r="Q203" s="762">
        <v>5672</v>
      </c>
    </row>
    <row r="204" spans="1:17" ht="14.4" customHeight="1" x14ac:dyDescent="0.3">
      <c r="A204" s="756" t="s">
        <v>564</v>
      </c>
      <c r="B204" s="757" t="s">
        <v>4374</v>
      </c>
      <c r="C204" s="757" t="s">
        <v>4375</v>
      </c>
      <c r="D204" s="757" t="s">
        <v>4652</v>
      </c>
      <c r="E204" s="757" t="s">
        <v>4653</v>
      </c>
      <c r="F204" s="761">
        <v>194</v>
      </c>
      <c r="G204" s="761">
        <v>41128</v>
      </c>
      <c r="H204" s="761">
        <v>0.72932330827067671</v>
      </c>
      <c r="I204" s="761">
        <v>212</v>
      </c>
      <c r="J204" s="761">
        <v>266</v>
      </c>
      <c r="K204" s="761">
        <v>56392</v>
      </c>
      <c r="L204" s="761">
        <v>1</v>
      </c>
      <c r="M204" s="761">
        <v>212</v>
      </c>
      <c r="N204" s="761">
        <v>274</v>
      </c>
      <c r="O204" s="761">
        <v>58088</v>
      </c>
      <c r="P204" s="775">
        <v>1.0300751879699248</v>
      </c>
      <c r="Q204" s="762">
        <v>212</v>
      </c>
    </row>
    <row r="205" spans="1:17" ht="14.4" customHeight="1" x14ac:dyDescent="0.3">
      <c r="A205" s="756" t="s">
        <v>564</v>
      </c>
      <c r="B205" s="757" t="s">
        <v>4374</v>
      </c>
      <c r="C205" s="757" t="s">
        <v>4375</v>
      </c>
      <c r="D205" s="757" t="s">
        <v>4654</v>
      </c>
      <c r="E205" s="757" t="s">
        <v>4655</v>
      </c>
      <c r="F205" s="761">
        <v>2</v>
      </c>
      <c r="G205" s="761">
        <v>2760</v>
      </c>
      <c r="H205" s="761">
        <v>0.16666666666666666</v>
      </c>
      <c r="I205" s="761">
        <v>1380</v>
      </c>
      <c r="J205" s="761">
        <v>12</v>
      </c>
      <c r="K205" s="761">
        <v>16560</v>
      </c>
      <c r="L205" s="761">
        <v>1</v>
      </c>
      <c r="M205" s="761">
        <v>1380</v>
      </c>
      <c r="N205" s="761">
        <v>15</v>
      </c>
      <c r="O205" s="761">
        <v>20700</v>
      </c>
      <c r="P205" s="775">
        <v>1.25</v>
      </c>
      <c r="Q205" s="762">
        <v>1380</v>
      </c>
    </row>
    <row r="206" spans="1:17" ht="14.4" customHeight="1" x14ac:dyDescent="0.3">
      <c r="A206" s="756" t="s">
        <v>564</v>
      </c>
      <c r="B206" s="757" t="s">
        <v>4374</v>
      </c>
      <c r="C206" s="757" t="s">
        <v>4375</v>
      </c>
      <c r="D206" s="757" t="s">
        <v>4656</v>
      </c>
      <c r="E206" s="757" t="s">
        <v>4657</v>
      </c>
      <c r="F206" s="761"/>
      <c r="G206" s="761"/>
      <c r="H206" s="761"/>
      <c r="I206" s="761"/>
      <c r="J206" s="761">
        <v>1</v>
      </c>
      <c r="K206" s="761">
        <v>1404</v>
      </c>
      <c r="L206" s="761">
        <v>1</v>
      </c>
      <c r="M206" s="761">
        <v>1404</v>
      </c>
      <c r="N206" s="761"/>
      <c r="O206" s="761"/>
      <c r="P206" s="775"/>
      <c r="Q206" s="762"/>
    </row>
    <row r="207" spans="1:17" ht="14.4" customHeight="1" x14ac:dyDescent="0.3">
      <c r="A207" s="756" t="s">
        <v>564</v>
      </c>
      <c r="B207" s="757" t="s">
        <v>4374</v>
      </c>
      <c r="C207" s="757" t="s">
        <v>4375</v>
      </c>
      <c r="D207" s="757" t="s">
        <v>4658</v>
      </c>
      <c r="E207" s="757" t="s">
        <v>4659</v>
      </c>
      <c r="F207" s="761"/>
      <c r="G207" s="761"/>
      <c r="H207" s="761"/>
      <c r="I207" s="761"/>
      <c r="J207" s="761">
        <v>2</v>
      </c>
      <c r="K207" s="761">
        <v>2076</v>
      </c>
      <c r="L207" s="761">
        <v>1</v>
      </c>
      <c r="M207" s="761">
        <v>1038</v>
      </c>
      <c r="N207" s="761"/>
      <c r="O207" s="761"/>
      <c r="P207" s="775"/>
      <c r="Q207" s="762"/>
    </row>
    <row r="208" spans="1:17" ht="14.4" customHeight="1" x14ac:dyDescent="0.3">
      <c r="A208" s="756" t="s">
        <v>564</v>
      </c>
      <c r="B208" s="757" t="s">
        <v>4374</v>
      </c>
      <c r="C208" s="757" t="s">
        <v>4375</v>
      </c>
      <c r="D208" s="757" t="s">
        <v>4660</v>
      </c>
      <c r="E208" s="757" t="s">
        <v>4661</v>
      </c>
      <c r="F208" s="761">
        <v>1</v>
      </c>
      <c r="G208" s="761">
        <v>1312</v>
      </c>
      <c r="H208" s="761">
        <v>0.2</v>
      </c>
      <c r="I208" s="761">
        <v>1312</v>
      </c>
      <c r="J208" s="761">
        <v>5</v>
      </c>
      <c r="K208" s="761">
        <v>6560</v>
      </c>
      <c r="L208" s="761">
        <v>1</v>
      </c>
      <c r="M208" s="761">
        <v>1312</v>
      </c>
      <c r="N208" s="761">
        <v>7</v>
      </c>
      <c r="O208" s="761">
        <v>9184</v>
      </c>
      <c r="P208" s="775">
        <v>1.4</v>
      </c>
      <c r="Q208" s="762">
        <v>1312</v>
      </c>
    </row>
    <row r="209" spans="1:17" ht="14.4" customHeight="1" x14ac:dyDescent="0.3">
      <c r="A209" s="756" t="s">
        <v>564</v>
      </c>
      <c r="B209" s="757" t="s">
        <v>4374</v>
      </c>
      <c r="C209" s="757" t="s">
        <v>4375</v>
      </c>
      <c r="D209" s="757" t="s">
        <v>4662</v>
      </c>
      <c r="E209" s="757" t="s">
        <v>4663</v>
      </c>
      <c r="F209" s="761">
        <v>2</v>
      </c>
      <c r="G209" s="761">
        <v>3120</v>
      </c>
      <c r="H209" s="761">
        <v>0.4</v>
      </c>
      <c r="I209" s="761">
        <v>1560</v>
      </c>
      <c r="J209" s="761">
        <v>5</v>
      </c>
      <c r="K209" s="761">
        <v>7800</v>
      </c>
      <c r="L209" s="761">
        <v>1</v>
      </c>
      <c r="M209" s="761">
        <v>1560</v>
      </c>
      <c r="N209" s="761">
        <v>14</v>
      </c>
      <c r="O209" s="761">
        <v>21840</v>
      </c>
      <c r="P209" s="775">
        <v>2.8</v>
      </c>
      <c r="Q209" s="762">
        <v>1560</v>
      </c>
    </row>
    <row r="210" spans="1:17" ht="14.4" customHeight="1" x14ac:dyDescent="0.3">
      <c r="A210" s="756" t="s">
        <v>564</v>
      </c>
      <c r="B210" s="757" t="s">
        <v>4374</v>
      </c>
      <c r="C210" s="757" t="s">
        <v>4375</v>
      </c>
      <c r="D210" s="757" t="s">
        <v>4664</v>
      </c>
      <c r="E210" s="757" t="s">
        <v>4665</v>
      </c>
      <c r="F210" s="761">
        <v>3</v>
      </c>
      <c r="G210" s="761">
        <v>17426.46</v>
      </c>
      <c r="H210" s="761">
        <v>0.27272727272727271</v>
      </c>
      <c r="I210" s="761">
        <v>5808.82</v>
      </c>
      <c r="J210" s="761">
        <v>11</v>
      </c>
      <c r="K210" s="761">
        <v>63897.02</v>
      </c>
      <c r="L210" s="761">
        <v>1</v>
      </c>
      <c r="M210" s="761">
        <v>5808.82</v>
      </c>
      <c r="N210" s="761">
        <v>7</v>
      </c>
      <c r="O210" s="761">
        <v>40661.74</v>
      </c>
      <c r="P210" s="775">
        <v>0.63636363636363635</v>
      </c>
      <c r="Q210" s="762">
        <v>5808.82</v>
      </c>
    </row>
    <row r="211" spans="1:17" ht="14.4" customHeight="1" x14ac:dyDescent="0.3">
      <c r="A211" s="756" t="s">
        <v>564</v>
      </c>
      <c r="B211" s="757" t="s">
        <v>4374</v>
      </c>
      <c r="C211" s="757" t="s">
        <v>4375</v>
      </c>
      <c r="D211" s="757" t="s">
        <v>4666</v>
      </c>
      <c r="E211" s="757" t="s">
        <v>4667</v>
      </c>
      <c r="F211" s="761">
        <v>3</v>
      </c>
      <c r="G211" s="761">
        <v>24673.74</v>
      </c>
      <c r="H211" s="761">
        <v>0.33333333333333337</v>
      </c>
      <c r="I211" s="761">
        <v>8224.58</v>
      </c>
      <c r="J211" s="761">
        <v>9</v>
      </c>
      <c r="K211" s="761">
        <v>74021.22</v>
      </c>
      <c r="L211" s="761">
        <v>1</v>
      </c>
      <c r="M211" s="761">
        <v>8224.58</v>
      </c>
      <c r="N211" s="761">
        <v>7</v>
      </c>
      <c r="O211" s="761">
        <v>57572.06</v>
      </c>
      <c r="P211" s="775">
        <v>0.77777777777777768</v>
      </c>
      <c r="Q211" s="762">
        <v>8224.58</v>
      </c>
    </row>
    <row r="212" spans="1:17" ht="14.4" customHeight="1" x14ac:dyDescent="0.3">
      <c r="A212" s="756" t="s">
        <v>564</v>
      </c>
      <c r="B212" s="757" t="s">
        <v>4374</v>
      </c>
      <c r="C212" s="757" t="s">
        <v>4375</v>
      </c>
      <c r="D212" s="757" t="s">
        <v>4668</v>
      </c>
      <c r="E212" s="757" t="s">
        <v>4669</v>
      </c>
      <c r="F212" s="761"/>
      <c r="G212" s="761"/>
      <c r="H212" s="761"/>
      <c r="I212" s="761"/>
      <c r="J212" s="761">
        <v>6</v>
      </c>
      <c r="K212" s="761">
        <v>54956.28</v>
      </c>
      <c r="L212" s="761">
        <v>1</v>
      </c>
      <c r="M212" s="761">
        <v>9159.3799999999992</v>
      </c>
      <c r="N212" s="761">
        <v>3</v>
      </c>
      <c r="O212" s="761">
        <v>27478.14</v>
      </c>
      <c r="P212" s="775">
        <v>0.5</v>
      </c>
      <c r="Q212" s="762">
        <v>9159.3799999999992</v>
      </c>
    </row>
    <row r="213" spans="1:17" ht="14.4" customHeight="1" x14ac:dyDescent="0.3">
      <c r="A213" s="756" t="s">
        <v>564</v>
      </c>
      <c r="B213" s="757" t="s">
        <v>4374</v>
      </c>
      <c r="C213" s="757" t="s">
        <v>4375</v>
      </c>
      <c r="D213" s="757" t="s">
        <v>4670</v>
      </c>
      <c r="E213" s="757" t="s">
        <v>4669</v>
      </c>
      <c r="F213" s="761"/>
      <c r="G213" s="761"/>
      <c r="H213" s="761"/>
      <c r="I213" s="761"/>
      <c r="J213" s="761">
        <v>2</v>
      </c>
      <c r="K213" s="761">
        <v>27532.04</v>
      </c>
      <c r="L213" s="761">
        <v>1</v>
      </c>
      <c r="M213" s="761">
        <v>13766.02</v>
      </c>
      <c r="N213" s="761"/>
      <c r="O213" s="761"/>
      <c r="P213" s="775"/>
      <c r="Q213" s="762"/>
    </row>
    <row r="214" spans="1:17" ht="14.4" customHeight="1" x14ac:dyDescent="0.3">
      <c r="A214" s="756" t="s">
        <v>564</v>
      </c>
      <c r="B214" s="757" t="s">
        <v>4374</v>
      </c>
      <c r="C214" s="757" t="s">
        <v>4375</v>
      </c>
      <c r="D214" s="757" t="s">
        <v>4671</v>
      </c>
      <c r="E214" s="757" t="s">
        <v>4672</v>
      </c>
      <c r="F214" s="761">
        <v>170</v>
      </c>
      <c r="G214" s="761">
        <v>211418.8</v>
      </c>
      <c r="H214" s="761">
        <v>1.0303030303030303</v>
      </c>
      <c r="I214" s="761">
        <v>1243.6399999999999</v>
      </c>
      <c r="J214" s="761">
        <v>165</v>
      </c>
      <c r="K214" s="761">
        <v>205200.6</v>
      </c>
      <c r="L214" s="761">
        <v>1</v>
      </c>
      <c r="M214" s="761">
        <v>1243.6400000000001</v>
      </c>
      <c r="N214" s="761">
        <v>153</v>
      </c>
      <c r="O214" s="761">
        <v>190276.92</v>
      </c>
      <c r="P214" s="775">
        <v>0.92727272727272736</v>
      </c>
      <c r="Q214" s="762">
        <v>1243.6400000000001</v>
      </c>
    </row>
    <row r="215" spans="1:17" ht="14.4" customHeight="1" x14ac:dyDescent="0.3">
      <c r="A215" s="756" t="s">
        <v>564</v>
      </c>
      <c r="B215" s="757" t="s">
        <v>4374</v>
      </c>
      <c r="C215" s="757" t="s">
        <v>4375</v>
      </c>
      <c r="D215" s="757" t="s">
        <v>4673</v>
      </c>
      <c r="E215" s="757" t="s">
        <v>4674</v>
      </c>
      <c r="F215" s="761">
        <v>7</v>
      </c>
      <c r="G215" s="761">
        <v>112960.54</v>
      </c>
      <c r="H215" s="761">
        <v>1</v>
      </c>
      <c r="I215" s="761">
        <v>16137.22</v>
      </c>
      <c r="J215" s="761">
        <v>7</v>
      </c>
      <c r="K215" s="761">
        <v>112960.54</v>
      </c>
      <c r="L215" s="761">
        <v>1</v>
      </c>
      <c r="M215" s="761">
        <v>16137.22</v>
      </c>
      <c r="N215" s="761">
        <v>8</v>
      </c>
      <c r="O215" s="761">
        <v>129097.76000000001</v>
      </c>
      <c r="P215" s="775">
        <v>1.142857142857143</v>
      </c>
      <c r="Q215" s="762">
        <v>16137.220000000001</v>
      </c>
    </row>
    <row r="216" spans="1:17" ht="14.4" customHeight="1" x14ac:dyDescent="0.3">
      <c r="A216" s="756" t="s">
        <v>564</v>
      </c>
      <c r="B216" s="757" t="s">
        <v>4374</v>
      </c>
      <c r="C216" s="757" t="s">
        <v>4375</v>
      </c>
      <c r="D216" s="757" t="s">
        <v>4675</v>
      </c>
      <c r="E216" s="757" t="s">
        <v>4676</v>
      </c>
      <c r="F216" s="761">
        <v>29</v>
      </c>
      <c r="G216" s="761">
        <v>48082</v>
      </c>
      <c r="H216" s="761">
        <v>0.56862745098039214</v>
      </c>
      <c r="I216" s="761">
        <v>1658</v>
      </c>
      <c r="J216" s="761">
        <v>51</v>
      </c>
      <c r="K216" s="761">
        <v>84558</v>
      </c>
      <c r="L216" s="761">
        <v>1</v>
      </c>
      <c r="M216" s="761">
        <v>1658</v>
      </c>
      <c r="N216" s="761">
        <v>55</v>
      </c>
      <c r="O216" s="761">
        <v>91190</v>
      </c>
      <c r="P216" s="775">
        <v>1.0784313725490196</v>
      </c>
      <c r="Q216" s="762">
        <v>1658</v>
      </c>
    </row>
    <row r="217" spans="1:17" ht="14.4" customHeight="1" x14ac:dyDescent="0.3">
      <c r="A217" s="756" t="s">
        <v>564</v>
      </c>
      <c r="B217" s="757" t="s">
        <v>4374</v>
      </c>
      <c r="C217" s="757" t="s">
        <v>4375</v>
      </c>
      <c r="D217" s="757" t="s">
        <v>4677</v>
      </c>
      <c r="E217" s="757" t="s">
        <v>4678</v>
      </c>
      <c r="F217" s="761"/>
      <c r="G217" s="761"/>
      <c r="H217" s="761"/>
      <c r="I217" s="761"/>
      <c r="J217" s="761">
        <v>3</v>
      </c>
      <c r="K217" s="761">
        <v>25348.41</v>
      </c>
      <c r="L217" s="761">
        <v>1</v>
      </c>
      <c r="M217" s="761">
        <v>8449.4699999999993</v>
      </c>
      <c r="N217" s="761">
        <v>1</v>
      </c>
      <c r="O217" s="761">
        <v>8449.4699999999993</v>
      </c>
      <c r="P217" s="775">
        <v>0.33333333333333331</v>
      </c>
      <c r="Q217" s="762">
        <v>8449.4699999999993</v>
      </c>
    </row>
    <row r="218" spans="1:17" ht="14.4" customHeight="1" x14ac:dyDescent="0.3">
      <c r="A218" s="756" t="s">
        <v>564</v>
      </c>
      <c r="B218" s="757" t="s">
        <v>4374</v>
      </c>
      <c r="C218" s="757" t="s">
        <v>4375</v>
      </c>
      <c r="D218" s="757" t="s">
        <v>4679</v>
      </c>
      <c r="E218" s="757" t="s">
        <v>4669</v>
      </c>
      <c r="F218" s="761"/>
      <c r="G218" s="761"/>
      <c r="H218" s="761"/>
      <c r="I218" s="761"/>
      <c r="J218" s="761">
        <v>4</v>
      </c>
      <c r="K218" s="761">
        <v>32102.400000000001</v>
      </c>
      <c r="L218" s="761">
        <v>1</v>
      </c>
      <c r="M218" s="761">
        <v>8025.6</v>
      </c>
      <c r="N218" s="761"/>
      <c r="O218" s="761"/>
      <c r="P218" s="775"/>
      <c r="Q218" s="762"/>
    </row>
    <row r="219" spans="1:17" ht="14.4" customHeight="1" x14ac:dyDescent="0.3">
      <c r="A219" s="756" t="s">
        <v>564</v>
      </c>
      <c r="B219" s="757" t="s">
        <v>4374</v>
      </c>
      <c r="C219" s="757" t="s">
        <v>4375</v>
      </c>
      <c r="D219" s="757" t="s">
        <v>4680</v>
      </c>
      <c r="E219" s="757" t="s">
        <v>4681</v>
      </c>
      <c r="F219" s="761"/>
      <c r="G219" s="761"/>
      <c r="H219" s="761"/>
      <c r="I219" s="761"/>
      <c r="J219" s="761">
        <v>130</v>
      </c>
      <c r="K219" s="761">
        <v>145909.4</v>
      </c>
      <c r="L219" s="761">
        <v>1</v>
      </c>
      <c r="M219" s="761">
        <v>1122.3799999999999</v>
      </c>
      <c r="N219" s="761">
        <v>35</v>
      </c>
      <c r="O219" s="761">
        <v>39283.300000000003</v>
      </c>
      <c r="P219" s="775">
        <v>0.26923076923076927</v>
      </c>
      <c r="Q219" s="762">
        <v>1122.3800000000001</v>
      </c>
    </row>
    <row r="220" spans="1:17" ht="14.4" customHeight="1" x14ac:dyDescent="0.3">
      <c r="A220" s="756" t="s">
        <v>564</v>
      </c>
      <c r="B220" s="757" t="s">
        <v>4374</v>
      </c>
      <c r="C220" s="757" t="s">
        <v>4375</v>
      </c>
      <c r="D220" s="757" t="s">
        <v>4682</v>
      </c>
      <c r="E220" s="757" t="s">
        <v>4683</v>
      </c>
      <c r="F220" s="761">
        <v>185</v>
      </c>
      <c r="G220" s="761">
        <v>330706</v>
      </c>
      <c r="H220" s="761">
        <v>1.0571428571428572</v>
      </c>
      <c r="I220" s="761">
        <v>1787.6</v>
      </c>
      <c r="J220" s="761">
        <v>175</v>
      </c>
      <c r="K220" s="761">
        <v>312830</v>
      </c>
      <c r="L220" s="761">
        <v>1</v>
      </c>
      <c r="M220" s="761">
        <v>1787.6</v>
      </c>
      <c r="N220" s="761">
        <v>167</v>
      </c>
      <c r="O220" s="761">
        <v>298529.2</v>
      </c>
      <c r="P220" s="775">
        <v>0.95428571428571429</v>
      </c>
      <c r="Q220" s="762">
        <v>1787.6000000000001</v>
      </c>
    </row>
    <row r="221" spans="1:17" ht="14.4" customHeight="1" x14ac:dyDescent="0.3">
      <c r="A221" s="756" t="s">
        <v>564</v>
      </c>
      <c r="B221" s="757" t="s">
        <v>4374</v>
      </c>
      <c r="C221" s="757" t="s">
        <v>4375</v>
      </c>
      <c r="D221" s="757" t="s">
        <v>4684</v>
      </c>
      <c r="E221" s="757" t="s">
        <v>4685</v>
      </c>
      <c r="F221" s="761">
        <v>10</v>
      </c>
      <c r="G221" s="761">
        <v>724210.89999999991</v>
      </c>
      <c r="H221" s="761">
        <v>0.30481283039832985</v>
      </c>
      <c r="I221" s="761">
        <v>72421.09</v>
      </c>
      <c r="J221" s="761">
        <v>34</v>
      </c>
      <c r="K221" s="761">
        <v>2375920</v>
      </c>
      <c r="L221" s="761">
        <v>1</v>
      </c>
      <c r="M221" s="761">
        <v>69880</v>
      </c>
      <c r="N221" s="761">
        <v>48</v>
      </c>
      <c r="O221" s="761">
        <v>3085900.8000000003</v>
      </c>
      <c r="P221" s="775">
        <v>1.2988235294117649</v>
      </c>
      <c r="Q221" s="762">
        <v>64289.600000000006</v>
      </c>
    </row>
    <row r="222" spans="1:17" ht="14.4" customHeight="1" x14ac:dyDescent="0.3">
      <c r="A222" s="756" t="s">
        <v>564</v>
      </c>
      <c r="B222" s="757" t="s">
        <v>4374</v>
      </c>
      <c r="C222" s="757" t="s">
        <v>4375</v>
      </c>
      <c r="D222" s="757" t="s">
        <v>4686</v>
      </c>
      <c r="E222" s="757" t="s">
        <v>4687</v>
      </c>
      <c r="F222" s="761"/>
      <c r="G222" s="761"/>
      <c r="H222" s="761"/>
      <c r="I222" s="761"/>
      <c r="J222" s="761">
        <v>1</v>
      </c>
      <c r="K222" s="761">
        <v>118450</v>
      </c>
      <c r="L222" s="761">
        <v>1</v>
      </c>
      <c r="M222" s="761">
        <v>118450</v>
      </c>
      <c r="N222" s="761"/>
      <c r="O222" s="761"/>
      <c r="P222" s="775"/>
      <c r="Q222" s="762"/>
    </row>
    <row r="223" spans="1:17" ht="14.4" customHeight="1" x14ac:dyDescent="0.3">
      <c r="A223" s="756" t="s">
        <v>564</v>
      </c>
      <c r="B223" s="757" t="s">
        <v>4374</v>
      </c>
      <c r="C223" s="757" t="s">
        <v>4375</v>
      </c>
      <c r="D223" s="757" t="s">
        <v>4688</v>
      </c>
      <c r="E223" s="757" t="s">
        <v>4689</v>
      </c>
      <c r="F223" s="761">
        <v>6</v>
      </c>
      <c r="G223" s="761">
        <v>510533.9</v>
      </c>
      <c r="H223" s="761">
        <v>0.89504540673211785</v>
      </c>
      <c r="I223" s="761">
        <v>85088.983333333337</v>
      </c>
      <c r="J223" s="761">
        <v>8</v>
      </c>
      <c r="K223" s="761">
        <v>570400</v>
      </c>
      <c r="L223" s="761">
        <v>1</v>
      </c>
      <c r="M223" s="761">
        <v>71300</v>
      </c>
      <c r="N223" s="761">
        <v>10</v>
      </c>
      <c r="O223" s="761">
        <v>705870</v>
      </c>
      <c r="P223" s="775">
        <v>1.2375</v>
      </c>
      <c r="Q223" s="762">
        <v>70587</v>
      </c>
    </row>
    <row r="224" spans="1:17" ht="14.4" customHeight="1" x14ac:dyDescent="0.3">
      <c r="A224" s="756" t="s">
        <v>564</v>
      </c>
      <c r="B224" s="757" t="s">
        <v>4374</v>
      </c>
      <c r="C224" s="757" t="s">
        <v>4375</v>
      </c>
      <c r="D224" s="757" t="s">
        <v>4690</v>
      </c>
      <c r="E224" s="757" t="s">
        <v>4691</v>
      </c>
      <c r="F224" s="761">
        <v>1</v>
      </c>
      <c r="G224" s="761">
        <v>660</v>
      </c>
      <c r="H224" s="761"/>
      <c r="I224" s="761">
        <v>660</v>
      </c>
      <c r="J224" s="761"/>
      <c r="K224" s="761"/>
      <c r="L224" s="761"/>
      <c r="M224" s="761"/>
      <c r="N224" s="761"/>
      <c r="O224" s="761"/>
      <c r="P224" s="775"/>
      <c r="Q224" s="762"/>
    </row>
    <row r="225" spans="1:17" ht="14.4" customHeight="1" x14ac:dyDescent="0.3">
      <c r="A225" s="756" t="s">
        <v>564</v>
      </c>
      <c r="B225" s="757" t="s">
        <v>4374</v>
      </c>
      <c r="C225" s="757" t="s">
        <v>4375</v>
      </c>
      <c r="D225" s="757" t="s">
        <v>4692</v>
      </c>
      <c r="E225" s="757" t="s">
        <v>4693</v>
      </c>
      <c r="F225" s="761">
        <v>13</v>
      </c>
      <c r="G225" s="761">
        <v>1046163.95</v>
      </c>
      <c r="H225" s="761">
        <v>6.5</v>
      </c>
      <c r="I225" s="761">
        <v>80474.149999999994</v>
      </c>
      <c r="J225" s="761">
        <v>2</v>
      </c>
      <c r="K225" s="761">
        <v>160948.29999999999</v>
      </c>
      <c r="L225" s="761">
        <v>1</v>
      </c>
      <c r="M225" s="761">
        <v>80474.149999999994</v>
      </c>
      <c r="N225" s="761">
        <v>4</v>
      </c>
      <c r="O225" s="761">
        <v>321896.59999999998</v>
      </c>
      <c r="P225" s="775">
        <v>2</v>
      </c>
      <c r="Q225" s="762">
        <v>80474.149999999994</v>
      </c>
    </row>
    <row r="226" spans="1:17" ht="14.4" customHeight="1" x14ac:dyDescent="0.3">
      <c r="A226" s="756" t="s">
        <v>564</v>
      </c>
      <c r="B226" s="757" t="s">
        <v>4374</v>
      </c>
      <c r="C226" s="757" t="s">
        <v>4375</v>
      </c>
      <c r="D226" s="757" t="s">
        <v>4694</v>
      </c>
      <c r="E226" s="757" t="s">
        <v>4695</v>
      </c>
      <c r="F226" s="761">
        <v>1</v>
      </c>
      <c r="G226" s="761">
        <v>12500</v>
      </c>
      <c r="H226" s="761">
        <v>1</v>
      </c>
      <c r="I226" s="761">
        <v>12500</v>
      </c>
      <c r="J226" s="761">
        <v>1</v>
      </c>
      <c r="K226" s="761">
        <v>12500</v>
      </c>
      <c r="L226" s="761">
        <v>1</v>
      </c>
      <c r="M226" s="761">
        <v>12500</v>
      </c>
      <c r="N226" s="761"/>
      <c r="O226" s="761"/>
      <c r="P226" s="775"/>
      <c r="Q226" s="762"/>
    </row>
    <row r="227" spans="1:17" ht="14.4" customHeight="1" x14ac:dyDescent="0.3">
      <c r="A227" s="756" t="s">
        <v>564</v>
      </c>
      <c r="B227" s="757" t="s">
        <v>4374</v>
      </c>
      <c r="C227" s="757" t="s">
        <v>4375</v>
      </c>
      <c r="D227" s="757" t="s">
        <v>4696</v>
      </c>
      <c r="E227" s="757" t="s">
        <v>4697</v>
      </c>
      <c r="F227" s="761"/>
      <c r="G227" s="761"/>
      <c r="H227" s="761"/>
      <c r="I227" s="761"/>
      <c r="J227" s="761">
        <v>3</v>
      </c>
      <c r="K227" s="761">
        <v>172521</v>
      </c>
      <c r="L227" s="761">
        <v>1</v>
      </c>
      <c r="M227" s="761">
        <v>57507</v>
      </c>
      <c r="N227" s="761">
        <v>2</v>
      </c>
      <c r="O227" s="761">
        <v>115014</v>
      </c>
      <c r="P227" s="775">
        <v>0.66666666666666663</v>
      </c>
      <c r="Q227" s="762">
        <v>57507</v>
      </c>
    </row>
    <row r="228" spans="1:17" ht="14.4" customHeight="1" x14ac:dyDescent="0.3">
      <c r="A228" s="756" t="s">
        <v>564</v>
      </c>
      <c r="B228" s="757" t="s">
        <v>4374</v>
      </c>
      <c r="C228" s="757" t="s">
        <v>4375</v>
      </c>
      <c r="D228" s="757" t="s">
        <v>4698</v>
      </c>
      <c r="E228" s="757" t="s">
        <v>4699</v>
      </c>
      <c r="F228" s="761">
        <v>2</v>
      </c>
      <c r="G228" s="761">
        <v>86304.22</v>
      </c>
      <c r="H228" s="761">
        <v>0.25</v>
      </c>
      <c r="I228" s="761">
        <v>43152.11</v>
      </c>
      <c r="J228" s="761">
        <v>8</v>
      </c>
      <c r="K228" s="761">
        <v>345216.88</v>
      </c>
      <c r="L228" s="761">
        <v>1</v>
      </c>
      <c r="M228" s="761">
        <v>43152.11</v>
      </c>
      <c r="N228" s="761">
        <v>8</v>
      </c>
      <c r="O228" s="761">
        <v>345216.88</v>
      </c>
      <c r="P228" s="775">
        <v>1</v>
      </c>
      <c r="Q228" s="762">
        <v>43152.11</v>
      </c>
    </row>
    <row r="229" spans="1:17" ht="14.4" customHeight="1" x14ac:dyDescent="0.3">
      <c r="A229" s="756" t="s">
        <v>564</v>
      </c>
      <c r="B229" s="757" t="s">
        <v>4374</v>
      </c>
      <c r="C229" s="757" t="s">
        <v>4375</v>
      </c>
      <c r="D229" s="757" t="s">
        <v>4700</v>
      </c>
      <c r="E229" s="757" t="s">
        <v>4701</v>
      </c>
      <c r="F229" s="761">
        <v>3</v>
      </c>
      <c r="G229" s="761">
        <v>41071.08</v>
      </c>
      <c r="H229" s="761">
        <v>0.75</v>
      </c>
      <c r="I229" s="761">
        <v>13690.36</v>
      </c>
      <c r="J229" s="761">
        <v>4</v>
      </c>
      <c r="K229" s="761">
        <v>54761.440000000002</v>
      </c>
      <c r="L229" s="761">
        <v>1</v>
      </c>
      <c r="M229" s="761">
        <v>13690.36</v>
      </c>
      <c r="N229" s="761">
        <v>2</v>
      </c>
      <c r="O229" s="761">
        <v>27380.720000000001</v>
      </c>
      <c r="P229" s="775">
        <v>0.5</v>
      </c>
      <c r="Q229" s="762">
        <v>13690.36</v>
      </c>
    </row>
    <row r="230" spans="1:17" ht="14.4" customHeight="1" x14ac:dyDescent="0.3">
      <c r="A230" s="756" t="s">
        <v>564</v>
      </c>
      <c r="B230" s="757" t="s">
        <v>4374</v>
      </c>
      <c r="C230" s="757" t="s">
        <v>4375</v>
      </c>
      <c r="D230" s="757" t="s">
        <v>4702</v>
      </c>
      <c r="E230" s="757" t="s">
        <v>4703</v>
      </c>
      <c r="F230" s="761">
        <v>2</v>
      </c>
      <c r="G230" s="761">
        <v>4974.54</v>
      </c>
      <c r="H230" s="761">
        <v>2</v>
      </c>
      <c r="I230" s="761">
        <v>2487.27</v>
      </c>
      <c r="J230" s="761">
        <v>1</v>
      </c>
      <c r="K230" s="761">
        <v>2487.27</v>
      </c>
      <c r="L230" s="761">
        <v>1</v>
      </c>
      <c r="M230" s="761">
        <v>2487.27</v>
      </c>
      <c r="N230" s="761"/>
      <c r="O230" s="761"/>
      <c r="P230" s="775"/>
      <c r="Q230" s="762"/>
    </row>
    <row r="231" spans="1:17" ht="14.4" customHeight="1" x14ac:dyDescent="0.3">
      <c r="A231" s="756" t="s">
        <v>564</v>
      </c>
      <c r="B231" s="757" t="s">
        <v>4374</v>
      </c>
      <c r="C231" s="757" t="s">
        <v>4375</v>
      </c>
      <c r="D231" s="757" t="s">
        <v>4704</v>
      </c>
      <c r="E231" s="757" t="s">
        <v>4705</v>
      </c>
      <c r="F231" s="761">
        <v>1</v>
      </c>
      <c r="G231" s="761">
        <v>345000</v>
      </c>
      <c r="H231" s="761"/>
      <c r="I231" s="761">
        <v>345000</v>
      </c>
      <c r="J231" s="761"/>
      <c r="K231" s="761"/>
      <c r="L231" s="761"/>
      <c r="M231" s="761"/>
      <c r="N231" s="761"/>
      <c r="O231" s="761"/>
      <c r="P231" s="775"/>
      <c r="Q231" s="762"/>
    </row>
    <row r="232" spans="1:17" ht="14.4" customHeight="1" x14ac:dyDescent="0.3">
      <c r="A232" s="756" t="s">
        <v>564</v>
      </c>
      <c r="B232" s="757" t="s">
        <v>4374</v>
      </c>
      <c r="C232" s="757" t="s">
        <v>4375</v>
      </c>
      <c r="D232" s="757" t="s">
        <v>4706</v>
      </c>
      <c r="E232" s="757" t="s">
        <v>4707</v>
      </c>
      <c r="F232" s="761">
        <v>1</v>
      </c>
      <c r="G232" s="761">
        <v>59800</v>
      </c>
      <c r="H232" s="761"/>
      <c r="I232" s="761">
        <v>59800</v>
      </c>
      <c r="J232" s="761"/>
      <c r="K232" s="761"/>
      <c r="L232" s="761"/>
      <c r="M232" s="761"/>
      <c r="N232" s="761"/>
      <c r="O232" s="761"/>
      <c r="P232" s="775"/>
      <c r="Q232" s="762"/>
    </row>
    <row r="233" spans="1:17" ht="14.4" customHeight="1" x14ac:dyDescent="0.3">
      <c r="A233" s="756" t="s">
        <v>564</v>
      </c>
      <c r="B233" s="757" t="s">
        <v>4374</v>
      </c>
      <c r="C233" s="757" t="s">
        <v>4375</v>
      </c>
      <c r="D233" s="757" t="s">
        <v>4708</v>
      </c>
      <c r="E233" s="757" t="s">
        <v>4709</v>
      </c>
      <c r="F233" s="761"/>
      <c r="G233" s="761"/>
      <c r="H233" s="761"/>
      <c r="I233" s="761"/>
      <c r="J233" s="761"/>
      <c r="K233" s="761"/>
      <c r="L233" s="761"/>
      <c r="M233" s="761"/>
      <c r="N233" s="761">
        <v>2</v>
      </c>
      <c r="O233" s="761">
        <v>17367.38</v>
      </c>
      <c r="P233" s="775"/>
      <c r="Q233" s="762">
        <v>8683.69</v>
      </c>
    </row>
    <row r="234" spans="1:17" ht="14.4" customHeight="1" x14ac:dyDescent="0.3">
      <c r="A234" s="756" t="s">
        <v>564</v>
      </c>
      <c r="B234" s="757" t="s">
        <v>4374</v>
      </c>
      <c r="C234" s="757" t="s">
        <v>4375</v>
      </c>
      <c r="D234" s="757" t="s">
        <v>4710</v>
      </c>
      <c r="E234" s="757" t="s">
        <v>4711</v>
      </c>
      <c r="F234" s="761"/>
      <c r="G234" s="761"/>
      <c r="H234" s="761"/>
      <c r="I234" s="761"/>
      <c r="J234" s="761"/>
      <c r="K234" s="761"/>
      <c r="L234" s="761"/>
      <c r="M234" s="761"/>
      <c r="N234" s="761">
        <v>1</v>
      </c>
      <c r="O234" s="761">
        <v>1053.71</v>
      </c>
      <c r="P234" s="775"/>
      <c r="Q234" s="762">
        <v>1053.71</v>
      </c>
    </row>
    <row r="235" spans="1:17" ht="14.4" customHeight="1" x14ac:dyDescent="0.3">
      <c r="A235" s="756" t="s">
        <v>564</v>
      </c>
      <c r="B235" s="757" t="s">
        <v>4374</v>
      </c>
      <c r="C235" s="757" t="s">
        <v>4375</v>
      </c>
      <c r="D235" s="757" t="s">
        <v>4712</v>
      </c>
      <c r="E235" s="757" t="s">
        <v>4713</v>
      </c>
      <c r="F235" s="761">
        <v>2</v>
      </c>
      <c r="G235" s="761">
        <v>2425.1</v>
      </c>
      <c r="H235" s="761">
        <v>1</v>
      </c>
      <c r="I235" s="761">
        <v>1212.55</v>
      </c>
      <c r="J235" s="761">
        <v>2</v>
      </c>
      <c r="K235" s="761">
        <v>2425.1</v>
      </c>
      <c r="L235" s="761">
        <v>1</v>
      </c>
      <c r="M235" s="761">
        <v>1212.55</v>
      </c>
      <c r="N235" s="761"/>
      <c r="O235" s="761"/>
      <c r="P235" s="775"/>
      <c r="Q235" s="762"/>
    </row>
    <row r="236" spans="1:17" ht="14.4" customHeight="1" x14ac:dyDescent="0.3">
      <c r="A236" s="756" t="s">
        <v>564</v>
      </c>
      <c r="B236" s="757" t="s">
        <v>4374</v>
      </c>
      <c r="C236" s="757" t="s">
        <v>4375</v>
      </c>
      <c r="D236" s="757" t="s">
        <v>4714</v>
      </c>
      <c r="E236" s="757" t="s">
        <v>4715</v>
      </c>
      <c r="F236" s="761">
        <v>1</v>
      </c>
      <c r="G236" s="761">
        <v>1430.18</v>
      </c>
      <c r="H236" s="761">
        <v>0.19999999999999998</v>
      </c>
      <c r="I236" s="761">
        <v>1430.18</v>
      </c>
      <c r="J236" s="761">
        <v>5</v>
      </c>
      <c r="K236" s="761">
        <v>7150.9000000000005</v>
      </c>
      <c r="L236" s="761">
        <v>1</v>
      </c>
      <c r="M236" s="761">
        <v>1430.18</v>
      </c>
      <c r="N236" s="761"/>
      <c r="O236" s="761"/>
      <c r="P236" s="775"/>
      <c r="Q236" s="762"/>
    </row>
    <row r="237" spans="1:17" ht="14.4" customHeight="1" x14ac:dyDescent="0.3">
      <c r="A237" s="756" t="s">
        <v>564</v>
      </c>
      <c r="B237" s="757" t="s">
        <v>4374</v>
      </c>
      <c r="C237" s="757" t="s">
        <v>4375</v>
      </c>
      <c r="D237" s="757" t="s">
        <v>4716</v>
      </c>
      <c r="E237" s="757" t="s">
        <v>4717</v>
      </c>
      <c r="F237" s="761"/>
      <c r="G237" s="761"/>
      <c r="H237" s="761"/>
      <c r="I237" s="761"/>
      <c r="J237" s="761">
        <v>13</v>
      </c>
      <c r="K237" s="761">
        <v>17676.23</v>
      </c>
      <c r="L237" s="761">
        <v>1</v>
      </c>
      <c r="M237" s="761">
        <v>1359.71</v>
      </c>
      <c r="N237" s="761">
        <v>1</v>
      </c>
      <c r="O237" s="761">
        <v>1359.71</v>
      </c>
      <c r="P237" s="775">
        <v>7.6923076923076927E-2</v>
      </c>
      <c r="Q237" s="762">
        <v>1359.71</v>
      </c>
    </row>
    <row r="238" spans="1:17" ht="14.4" customHeight="1" x14ac:dyDescent="0.3">
      <c r="A238" s="756" t="s">
        <v>564</v>
      </c>
      <c r="B238" s="757" t="s">
        <v>4374</v>
      </c>
      <c r="C238" s="757" t="s">
        <v>4375</v>
      </c>
      <c r="D238" s="757" t="s">
        <v>4718</v>
      </c>
      <c r="E238" s="757" t="s">
        <v>4719</v>
      </c>
      <c r="F238" s="761"/>
      <c r="G238" s="761"/>
      <c r="H238" s="761"/>
      <c r="I238" s="761"/>
      <c r="J238" s="761"/>
      <c r="K238" s="761"/>
      <c r="L238" s="761"/>
      <c r="M238" s="761"/>
      <c r="N238" s="761">
        <v>1</v>
      </c>
      <c r="O238" s="761">
        <v>1331</v>
      </c>
      <c r="P238" s="775"/>
      <c r="Q238" s="762">
        <v>1331</v>
      </c>
    </row>
    <row r="239" spans="1:17" ht="14.4" customHeight="1" x14ac:dyDescent="0.3">
      <c r="A239" s="756" t="s">
        <v>564</v>
      </c>
      <c r="B239" s="757" t="s">
        <v>4374</v>
      </c>
      <c r="C239" s="757" t="s">
        <v>4375</v>
      </c>
      <c r="D239" s="757" t="s">
        <v>4378</v>
      </c>
      <c r="E239" s="757" t="s">
        <v>4379</v>
      </c>
      <c r="F239" s="761"/>
      <c r="G239" s="761"/>
      <c r="H239" s="761"/>
      <c r="I239" s="761"/>
      <c r="J239" s="761"/>
      <c r="K239" s="761"/>
      <c r="L239" s="761"/>
      <c r="M239" s="761"/>
      <c r="N239" s="761">
        <v>2</v>
      </c>
      <c r="O239" s="761">
        <v>14180.56</v>
      </c>
      <c r="P239" s="775"/>
      <c r="Q239" s="762">
        <v>7090.28</v>
      </c>
    </row>
    <row r="240" spans="1:17" ht="14.4" customHeight="1" x14ac:dyDescent="0.3">
      <c r="A240" s="756" t="s">
        <v>564</v>
      </c>
      <c r="B240" s="757" t="s">
        <v>4374</v>
      </c>
      <c r="C240" s="757" t="s">
        <v>4375</v>
      </c>
      <c r="D240" s="757" t="s">
        <v>4720</v>
      </c>
      <c r="E240" s="757" t="s">
        <v>4721</v>
      </c>
      <c r="F240" s="761"/>
      <c r="G240" s="761"/>
      <c r="H240" s="761"/>
      <c r="I240" s="761"/>
      <c r="J240" s="761">
        <v>4</v>
      </c>
      <c r="K240" s="761">
        <v>4303</v>
      </c>
      <c r="L240" s="761">
        <v>1</v>
      </c>
      <c r="M240" s="761">
        <v>1075.75</v>
      </c>
      <c r="N240" s="761"/>
      <c r="O240" s="761"/>
      <c r="P240" s="775"/>
      <c r="Q240" s="762"/>
    </row>
    <row r="241" spans="1:17" ht="14.4" customHeight="1" x14ac:dyDescent="0.3">
      <c r="A241" s="756" t="s">
        <v>564</v>
      </c>
      <c r="B241" s="757" t="s">
        <v>4374</v>
      </c>
      <c r="C241" s="757" t="s">
        <v>4375</v>
      </c>
      <c r="D241" s="757" t="s">
        <v>4722</v>
      </c>
      <c r="E241" s="757" t="s">
        <v>4723</v>
      </c>
      <c r="F241" s="761">
        <v>4</v>
      </c>
      <c r="G241" s="761">
        <v>6466.92</v>
      </c>
      <c r="H241" s="761">
        <v>2</v>
      </c>
      <c r="I241" s="761">
        <v>1616.73</v>
      </c>
      <c r="J241" s="761">
        <v>2</v>
      </c>
      <c r="K241" s="761">
        <v>3233.46</v>
      </c>
      <c r="L241" s="761">
        <v>1</v>
      </c>
      <c r="M241" s="761">
        <v>1616.73</v>
      </c>
      <c r="N241" s="761"/>
      <c r="O241" s="761"/>
      <c r="P241" s="775"/>
      <c r="Q241" s="762"/>
    </row>
    <row r="242" spans="1:17" ht="14.4" customHeight="1" x14ac:dyDescent="0.3">
      <c r="A242" s="756" t="s">
        <v>564</v>
      </c>
      <c r="B242" s="757" t="s">
        <v>4374</v>
      </c>
      <c r="C242" s="757" t="s">
        <v>4375</v>
      </c>
      <c r="D242" s="757" t="s">
        <v>4724</v>
      </c>
      <c r="E242" s="757" t="s">
        <v>4725</v>
      </c>
      <c r="F242" s="761">
        <v>1</v>
      </c>
      <c r="G242" s="761">
        <v>11997</v>
      </c>
      <c r="H242" s="761"/>
      <c r="I242" s="761">
        <v>11997</v>
      </c>
      <c r="J242" s="761"/>
      <c r="K242" s="761"/>
      <c r="L242" s="761"/>
      <c r="M242" s="761"/>
      <c r="N242" s="761"/>
      <c r="O242" s="761"/>
      <c r="P242" s="775"/>
      <c r="Q242" s="762"/>
    </row>
    <row r="243" spans="1:17" ht="14.4" customHeight="1" x14ac:dyDescent="0.3">
      <c r="A243" s="756" t="s">
        <v>564</v>
      </c>
      <c r="B243" s="757" t="s">
        <v>4374</v>
      </c>
      <c r="C243" s="757" t="s">
        <v>4375</v>
      </c>
      <c r="D243" s="757" t="s">
        <v>4726</v>
      </c>
      <c r="E243" s="757" t="s">
        <v>4727</v>
      </c>
      <c r="F243" s="761">
        <v>4</v>
      </c>
      <c r="G243" s="761">
        <v>71300</v>
      </c>
      <c r="H243" s="761">
        <v>0.8</v>
      </c>
      <c r="I243" s="761">
        <v>17825</v>
      </c>
      <c r="J243" s="761">
        <v>5</v>
      </c>
      <c r="K243" s="761">
        <v>89125</v>
      </c>
      <c r="L243" s="761">
        <v>1</v>
      </c>
      <c r="M243" s="761">
        <v>17825</v>
      </c>
      <c r="N243" s="761">
        <v>7</v>
      </c>
      <c r="O243" s="761">
        <v>124775</v>
      </c>
      <c r="P243" s="775">
        <v>1.4</v>
      </c>
      <c r="Q243" s="762">
        <v>17825</v>
      </c>
    </row>
    <row r="244" spans="1:17" ht="14.4" customHeight="1" x14ac:dyDescent="0.3">
      <c r="A244" s="756" t="s">
        <v>564</v>
      </c>
      <c r="B244" s="757" t="s">
        <v>4374</v>
      </c>
      <c r="C244" s="757" t="s">
        <v>4375</v>
      </c>
      <c r="D244" s="757" t="s">
        <v>4728</v>
      </c>
      <c r="E244" s="757" t="s">
        <v>4729</v>
      </c>
      <c r="F244" s="761">
        <v>1</v>
      </c>
      <c r="G244" s="761">
        <v>5113.87</v>
      </c>
      <c r="H244" s="761">
        <v>0.125</v>
      </c>
      <c r="I244" s="761">
        <v>5113.87</v>
      </c>
      <c r="J244" s="761">
        <v>8</v>
      </c>
      <c r="K244" s="761">
        <v>40910.959999999999</v>
      </c>
      <c r="L244" s="761">
        <v>1</v>
      </c>
      <c r="M244" s="761">
        <v>5113.87</v>
      </c>
      <c r="N244" s="761">
        <v>7</v>
      </c>
      <c r="O244" s="761">
        <v>35797.089999999997</v>
      </c>
      <c r="P244" s="775">
        <v>0.87499999999999989</v>
      </c>
      <c r="Q244" s="762">
        <v>5113.87</v>
      </c>
    </row>
    <row r="245" spans="1:17" ht="14.4" customHeight="1" x14ac:dyDescent="0.3">
      <c r="A245" s="756" t="s">
        <v>564</v>
      </c>
      <c r="B245" s="757" t="s">
        <v>4374</v>
      </c>
      <c r="C245" s="757" t="s">
        <v>4375</v>
      </c>
      <c r="D245" s="757" t="s">
        <v>4730</v>
      </c>
      <c r="E245" s="757" t="s">
        <v>4731</v>
      </c>
      <c r="F245" s="761">
        <v>1</v>
      </c>
      <c r="G245" s="761">
        <v>16063</v>
      </c>
      <c r="H245" s="761"/>
      <c r="I245" s="761">
        <v>16063</v>
      </c>
      <c r="J245" s="761"/>
      <c r="K245" s="761"/>
      <c r="L245" s="761"/>
      <c r="M245" s="761"/>
      <c r="N245" s="761"/>
      <c r="O245" s="761"/>
      <c r="P245" s="775"/>
      <c r="Q245" s="762"/>
    </row>
    <row r="246" spans="1:17" ht="14.4" customHeight="1" x14ac:dyDescent="0.3">
      <c r="A246" s="756" t="s">
        <v>564</v>
      </c>
      <c r="B246" s="757" t="s">
        <v>4374</v>
      </c>
      <c r="C246" s="757" t="s">
        <v>4375</v>
      </c>
      <c r="D246" s="757" t="s">
        <v>4732</v>
      </c>
      <c r="E246" s="757" t="s">
        <v>4733</v>
      </c>
      <c r="F246" s="761">
        <v>1</v>
      </c>
      <c r="G246" s="761">
        <v>2316.27</v>
      </c>
      <c r="H246" s="761"/>
      <c r="I246" s="761">
        <v>2316.27</v>
      </c>
      <c r="J246" s="761"/>
      <c r="K246" s="761"/>
      <c r="L246" s="761"/>
      <c r="M246" s="761"/>
      <c r="N246" s="761"/>
      <c r="O246" s="761"/>
      <c r="P246" s="775"/>
      <c r="Q246" s="762"/>
    </row>
    <row r="247" spans="1:17" ht="14.4" customHeight="1" x14ac:dyDescent="0.3">
      <c r="A247" s="756" t="s">
        <v>564</v>
      </c>
      <c r="B247" s="757" t="s">
        <v>4374</v>
      </c>
      <c r="C247" s="757" t="s">
        <v>4375</v>
      </c>
      <c r="D247" s="757" t="s">
        <v>4734</v>
      </c>
      <c r="E247" s="757" t="s">
        <v>4735</v>
      </c>
      <c r="F247" s="761"/>
      <c r="G247" s="761"/>
      <c r="H247" s="761"/>
      <c r="I247" s="761"/>
      <c r="J247" s="761"/>
      <c r="K247" s="761"/>
      <c r="L247" s="761"/>
      <c r="M247" s="761"/>
      <c r="N247" s="761">
        <v>4</v>
      </c>
      <c r="O247" s="761">
        <v>178080</v>
      </c>
      <c r="P247" s="775"/>
      <c r="Q247" s="762">
        <v>44520</v>
      </c>
    </row>
    <row r="248" spans="1:17" ht="14.4" customHeight="1" x14ac:dyDescent="0.3">
      <c r="A248" s="756" t="s">
        <v>564</v>
      </c>
      <c r="B248" s="757" t="s">
        <v>4374</v>
      </c>
      <c r="C248" s="757" t="s">
        <v>4375</v>
      </c>
      <c r="D248" s="757" t="s">
        <v>4736</v>
      </c>
      <c r="E248" s="757" t="s">
        <v>4737</v>
      </c>
      <c r="F248" s="761"/>
      <c r="G248" s="761"/>
      <c r="H248" s="761"/>
      <c r="I248" s="761"/>
      <c r="J248" s="761">
        <v>11</v>
      </c>
      <c r="K248" s="761">
        <v>381136.25</v>
      </c>
      <c r="L248" s="761">
        <v>1</v>
      </c>
      <c r="M248" s="761">
        <v>34648.75</v>
      </c>
      <c r="N248" s="761"/>
      <c r="O248" s="761"/>
      <c r="P248" s="775"/>
      <c r="Q248" s="762"/>
    </row>
    <row r="249" spans="1:17" ht="14.4" customHeight="1" x14ac:dyDescent="0.3">
      <c r="A249" s="756" t="s">
        <v>564</v>
      </c>
      <c r="B249" s="757" t="s">
        <v>4374</v>
      </c>
      <c r="C249" s="757" t="s">
        <v>4375</v>
      </c>
      <c r="D249" s="757" t="s">
        <v>4738</v>
      </c>
      <c r="E249" s="757" t="s">
        <v>4739</v>
      </c>
      <c r="F249" s="761"/>
      <c r="G249" s="761"/>
      <c r="H249" s="761"/>
      <c r="I249" s="761"/>
      <c r="J249" s="761">
        <v>6</v>
      </c>
      <c r="K249" s="761">
        <v>276708</v>
      </c>
      <c r="L249" s="761">
        <v>1</v>
      </c>
      <c r="M249" s="761">
        <v>46118</v>
      </c>
      <c r="N249" s="761">
        <v>2</v>
      </c>
      <c r="O249" s="761">
        <v>92236</v>
      </c>
      <c r="P249" s="775">
        <v>0.33333333333333331</v>
      </c>
      <c r="Q249" s="762">
        <v>46118</v>
      </c>
    </row>
    <row r="250" spans="1:17" ht="14.4" customHeight="1" x14ac:dyDescent="0.3">
      <c r="A250" s="756" t="s">
        <v>564</v>
      </c>
      <c r="B250" s="757" t="s">
        <v>4374</v>
      </c>
      <c r="C250" s="757" t="s">
        <v>4375</v>
      </c>
      <c r="D250" s="757" t="s">
        <v>4740</v>
      </c>
      <c r="E250" s="757" t="s">
        <v>4741</v>
      </c>
      <c r="F250" s="761"/>
      <c r="G250" s="761"/>
      <c r="H250" s="761"/>
      <c r="I250" s="761"/>
      <c r="J250" s="761">
        <v>1</v>
      </c>
      <c r="K250" s="761">
        <v>96715</v>
      </c>
      <c r="L250" s="761">
        <v>1</v>
      </c>
      <c r="M250" s="761">
        <v>96715</v>
      </c>
      <c r="N250" s="761"/>
      <c r="O250" s="761"/>
      <c r="P250" s="775"/>
      <c r="Q250" s="762"/>
    </row>
    <row r="251" spans="1:17" ht="14.4" customHeight="1" x14ac:dyDescent="0.3">
      <c r="A251" s="756" t="s">
        <v>564</v>
      </c>
      <c r="B251" s="757" t="s">
        <v>4374</v>
      </c>
      <c r="C251" s="757" t="s">
        <v>4375</v>
      </c>
      <c r="D251" s="757" t="s">
        <v>4742</v>
      </c>
      <c r="E251" s="757" t="s">
        <v>4743</v>
      </c>
      <c r="F251" s="761"/>
      <c r="G251" s="761"/>
      <c r="H251" s="761"/>
      <c r="I251" s="761"/>
      <c r="J251" s="761">
        <v>1</v>
      </c>
      <c r="K251" s="761">
        <v>72473.59</v>
      </c>
      <c r="L251" s="761">
        <v>1</v>
      </c>
      <c r="M251" s="761">
        <v>72473.59</v>
      </c>
      <c r="N251" s="761"/>
      <c r="O251" s="761"/>
      <c r="P251" s="775"/>
      <c r="Q251" s="762"/>
    </row>
    <row r="252" spans="1:17" ht="14.4" customHeight="1" x14ac:dyDescent="0.3">
      <c r="A252" s="756" t="s">
        <v>564</v>
      </c>
      <c r="B252" s="757" t="s">
        <v>4374</v>
      </c>
      <c r="C252" s="757" t="s">
        <v>4375</v>
      </c>
      <c r="D252" s="757" t="s">
        <v>4744</v>
      </c>
      <c r="E252" s="757" t="s">
        <v>4745</v>
      </c>
      <c r="F252" s="761"/>
      <c r="G252" s="761"/>
      <c r="H252" s="761"/>
      <c r="I252" s="761"/>
      <c r="J252" s="761">
        <v>1</v>
      </c>
      <c r="K252" s="761">
        <v>276000</v>
      </c>
      <c r="L252" s="761">
        <v>1</v>
      </c>
      <c r="M252" s="761">
        <v>276000</v>
      </c>
      <c r="N252" s="761"/>
      <c r="O252" s="761"/>
      <c r="P252" s="775"/>
      <c r="Q252" s="762"/>
    </row>
    <row r="253" spans="1:17" ht="14.4" customHeight="1" x14ac:dyDescent="0.3">
      <c r="A253" s="756" t="s">
        <v>564</v>
      </c>
      <c r="B253" s="757" t="s">
        <v>4374</v>
      </c>
      <c r="C253" s="757" t="s">
        <v>4375</v>
      </c>
      <c r="D253" s="757" t="s">
        <v>4746</v>
      </c>
      <c r="E253" s="757" t="s">
        <v>4747</v>
      </c>
      <c r="F253" s="761"/>
      <c r="G253" s="761"/>
      <c r="H253" s="761"/>
      <c r="I253" s="761"/>
      <c r="J253" s="761">
        <v>15</v>
      </c>
      <c r="K253" s="761">
        <v>397410</v>
      </c>
      <c r="L253" s="761">
        <v>1</v>
      </c>
      <c r="M253" s="761">
        <v>26494</v>
      </c>
      <c r="N253" s="761">
        <v>81</v>
      </c>
      <c r="O253" s="761">
        <v>2146014</v>
      </c>
      <c r="P253" s="775">
        <v>5.4</v>
      </c>
      <c r="Q253" s="762">
        <v>26494</v>
      </c>
    </row>
    <row r="254" spans="1:17" ht="14.4" customHeight="1" x14ac:dyDescent="0.3">
      <c r="A254" s="756" t="s">
        <v>564</v>
      </c>
      <c r="B254" s="757" t="s">
        <v>4374</v>
      </c>
      <c r="C254" s="757" t="s">
        <v>4375</v>
      </c>
      <c r="D254" s="757" t="s">
        <v>4748</v>
      </c>
      <c r="E254" s="757" t="s">
        <v>4749</v>
      </c>
      <c r="F254" s="761"/>
      <c r="G254" s="761"/>
      <c r="H254" s="761"/>
      <c r="I254" s="761"/>
      <c r="J254" s="761"/>
      <c r="K254" s="761"/>
      <c r="L254" s="761"/>
      <c r="M254" s="761"/>
      <c r="N254" s="761">
        <v>1</v>
      </c>
      <c r="O254" s="761">
        <v>2793</v>
      </c>
      <c r="P254" s="775"/>
      <c r="Q254" s="762">
        <v>2793</v>
      </c>
    </row>
    <row r="255" spans="1:17" ht="14.4" customHeight="1" x14ac:dyDescent="0.3">
      <c r="A255" s="756" t="s">
        <v>564</v>
      </c>
      <c r="B255" s="757" t="s">
        <v>4374</v>
      </c>
      <c r="C255" s="757" t="s">
        <v>4375</v>
      </c>
      <c r="D255" s="757" t="s">
        <v>4750</v>
      </c>
      <c r="E255" s="757" t="s">
        <v>4751</v>
      </c>
      <c r="F255" s="761"/>
      <c r="G255" s="761"/>
      <c r="H255" s="761"/>
      <c r="I255" s="761"/>
      <c r="J255" s="761"/>
      <c r="K255" s="761"/>
      <c r="L255" s="761"/>
      <c r="M255" s="761"/>
      <c r="N255" s="761">
        <v>3</v>
      </c>
      <c r="O255" s="761">
        <v>26601.39</v>
      </c>
      <c r="P255" s="775"/>
      <c r="Q255" s="762">
        <v>8867.1299999999992</v>
      </c>
    </row>
    <row r="256" spans="1:17" ht="14.4" customHeight="1" x14ac:dyDescent="0.3">
      <c r="A256" s="756" t="s">
        <v>564</v>
      </c>
      <c r="B256" s="757" t="s">
        <v>4374</v>
      </c>
      <c r="C256" s="757" t="s">
        <v>4375</v>
      </c>
      <c r="D256" s="757" t="s">
        <v>4752</v>
      </c>
      <c r="E256" s="757" t="s">
        <v>4753</v>
      </c>
      <c r="F256" s="761"/>
      <c r="G256" s="761"/>
      <c r="H256" s="761"/>
      <c r="I256" s="761"/>
      <c r="J256" s="761"/>
      <c r="K256" s="761"/>
      <c r="L256" s="761"/>
      <c r="M256" s="761"/>
      <c r="N256" s="761">
        <v>2</v>
      </c>
      <c r="O256" s="761">
        <v>106511.54</v>
      </c>
      <c r="P256" s="775"/>
      <c r="Q256" s="762">
        <v>53255.77</v>
      </c>
    </row>
    <row r="257" spans="1:17" ht="14.4" customHeight="1" x14ac:dyDescent="0.3">
      <c r="A257" s="756" t="s">
        <v>564</v>
      </c>
      <c r="B257" s="757" t="s">
        <v>4374</v>
      </c>
      <c r="C257" s="757" t="s">
        <v>4287</v>
      </c>
      <c r="D257" s="757" t="s">
        <v>4754</v>
      </c>
      <c r="E257" s="757" t="s">
        <v>4755</v>
      </c>
      <c r="F257" s="761">
        <v>70</v>
      </c>
      <c r="G257" s="761">
        <v>13230</v>
      </c>
      <c r="H257" s="761">
        <v>0.94271056006840526</v>
      </c>
      <c r="I257" s="761">
        <v>189</v>
      </c>
      <c r="J257" s="761">
        <v>72</v>
      </c>
      <c r="K257" s="761">
        <v>14034</v>
      </c>
      <c r="L257" s="761">
        <v>1</v>
      </c>
      <c r="M257" s="761">
        <v>194.91666666666666</v>
      </c>
      <c r="N257" s="761">
        <v>54</v>
      </c>
      <c r="O257" s="761">
        <v>10584</v>
      </c>
      <c r="P257" s="775">
        <v>0.75416844805472427</v>
      </c>
      <c r="Q257" s="762">
        <v>196</v>
      </c>
    </row>
    <row r="258" spans="1:17" ht="14.4" customHeight="1" x14ac:dyDescent="0.3">
      <c r="A258" s="756" t="s">
        <v>564</v>
      </c>
      <c r="B258" s="757" t="s">
        <v>4374</v>
      </c>
      <c r="C258" s="757" t="s">
        <v>4287</v>
      </c>
      <c r="D258" s="757" t="s">
        <v>4756</v>
      </c>
      <c r="E258" s="757" t="s">
        <v>4757</v>
      </c>
      <c r="F258" s="761"/>
      <c r="G258" s="761"/>
      <c r="H258" s="761"/>
      <c r="I258" s="761"/>
      <c r="J258" s="761"/>
      <c r="K258" s="761"/>
      <c r="L258" s="761"/>
      <c r="M258" s="761"/>
      <c r="N258" s="761">
        <v>3</v>
      </c>
      <c r="O258" s="761">
        <v>15444</v>
      </c>
      <c r="P258" s="775"/>
      <c r="Q258" s="762">
        <v>5148</v>
      </c>
    </row>
    <row r="259" spans="1:17" ht="14.4" customHeight="1" x14ac:dyDescent="0.3">
      <c r="A259" s="756" t="s">
        <v>564</v>
      </c>
      <c r="B259" s="757" t="s">
        <v>4374</v>
      </c>
      <c r="C259" s="757" t="s">
        <v>4287</v>
      </c>
      <c r="D259" s="757" t="s">
        <v>4758</v>
      </c>
      <c r="E259" s="757" t="s">
        <v>4759</v>
      </c>
      <c r="F259" s="761">
        <v>4</v>
      </c>
      <c r="G259" s="761">
        <v>3796</v>
      </c>
      <c r="H259" s="761">
        <v>0.39459459459459462</v>
      </c>
      <c r="I259" s="761">
        <v>949</v>
      </c>
      <c r="J259" s="761">
        <v>10</v>
      </c>
      <c r="K259" s="761">
        <v>9620</v>
      </c>
      <c r="L259" s="761">
        <v>1</v>
      </c>
      <c r="M259" s="761">
        <v>962</v>
      </c>
      <c r="N259" s="761">
        <v>2</v>
      </c>
      <c r="O259" s="761">
        <v>1924</v>
      </c>
      <c r="P259" s="775">
        <v>0.2</v>
      </c>
      <c r="Q259" s="762">
        <v>962</v>
      </c>
    </row>
    <row r="260" spans="1:17" ht="14.4" customHeight="1" x14ac:dyDescent="0.3">
      <c r="A260" s="756" t="s">
        <v>564</v>
      </c>
      <c r="B260" s="757" t="s">
        <v>4374</v>
      </c>
      <c r="C260" s="757" t="s">
        <v>4287</v>
      </c>
      <c r="D260" s="757" t="s">
        <v>4334</v>
      </c>
      <c r="E260" s="757" t="s">
        <v>4335</v>
      </c>
      <c r="F260" s="761">
        <v>6</v>
      </c>
      <c r="G260" s="761">
        <v>2490</v>
      </c>
      <c r="H260" s="761">
        <v>0.64793130366900864</v>
      </c>
      <c r="I260" s="761">
        <v>415</v>
      </c>
      <c r="J260" s="761">
        <v>9</v>
      </c>
      <c r="K260" s="761">
        <v>3843</v>
      </c>
      <c r="L260" s="761">
        <v>1</v>
      </c>
      <c r="M260" s="761">
        <v>427</v>
      </c>
      <c r="N260" s="761">
        <v>5</v>
      </c>
      <c r="O260" s="761">
        <v>2140</v>
      </c>
      <c r="P260" s="775">
        <v>0.55685662243039291</v>
      </c>
      <c r="Q260" s="762">
        <v>428</v>
      </c>
    </row>
    <row r="261" spans="1:17" ht="14.4" customHeight="1" x14ac:dyDescent="0.3">
      <c r="A261" s="756" t="s">
        <v>564</v>
      </c>
      <c r="B261" s="757" t="s">
        <v>4374</v>
      </c>
      <c r="C261" s="757" t="s">
        <v>4287</v>
      </c>
      <c r="D261" s="757" t="s">
        <v>4760</v>
      </c>
      <c r="E261" s="757" t="s">
        <v>4761</v>
      </c>
      <c r="F261" s="761">
        <v>4</v>
      </c>
      <c r="G261" s="761">
        <v>3272</v>
      </c>
      <c r="H261" s="761">
        <v>0.49048118722830159</v>
      </c>
      <c r="I261" s="761">
        <v>818</v>
      </c>
      <c r="J261" s="761">
        <v>8</v>
      </c>
      <c r="K261" s="761">
        <v>6671</v>
      </c>
      <c r="L261" s="761">
        <v>1</v>
      </c>
      <c r="M261" s="761">
        <v>833.875</v>
      </c>
      <c r="N261" s="761">
        <v>3</v>
      </c>
      <c r="O261" s="761">
        <v>2511</v>
      </c>
      <c r="P261" s="775">
        <v>0.37640533653125469</v>
      </c>
      <c r="Q261" s="762">
        <v>837</v>
      </c>
    </row>
    <row r="262" spans="1:17" ht="14.4" customHeight="1" x14ac:dyDescent="0.3">
      <c r="A262" s="756" t="s">
        <v>564</v>
      </c>
      <c r="B262" s="757" t="s">
        <v>4374</v>
      </c>
      <c r="C262" s="757" t="s">
        <v>4287</v>
      </c>
      <c r="D262" s="757" t="s">
        <v>4762</v>
      </c>
      <c r="E262" s="757" t="s">
        <v>4763</v>
      </c>
      <c r="F262" s="761">
        <v>0</v>
      </c>
      <c r="G262" s="761">
        <v>0</v>
      </c>
      <c r="H262" s="761"/>
      <c r="I262" s="761"/>
      <c r="J262" s="761">
        <v>0</v>
      </c>
      <c r="K262" s="761">
        <v>0</v>
      </c>
      <c r="L262" s="761"/>
      <c r="M262" s="761"/>
      <c r="N262" s="761">
        <v>0</v>
      </c>
      <c r="O262" s="761">
        <v>0</v>
      </c>
      <c r="P262" s="775"/>
      <c r="Q262" s="762"/>
    </row>
    <row r="263" spans="1:17" ht="14.4" customHeight="1" x14ac:dyDescent="0.3">
      <c r="A263" s="756" t="s">
        <v>564</v>
      </c>
      <c r="B263" s="757" t="s">
        <v>4374</v>
      </c>
      <c r="C263" s="757" t="s">
        <v>4287</v>
      </c>
      <c r="D263" s="757" t="s">
        <v>4764</v>
      </c>
      <c r="E263" s="757" t="s">
        <v>4765</v>
      </c>
      <c r="F263" s="761">
        <v>1002</v>
      </c>
      <c r="G263" s="761">
        <v>0</v>
      </c>
      <c r="H263" s="761"/>
      <c r="I263" s="761">
        <v>0</v>
      </c>
      <c r="J263" s="761">
        <v>1248</v>
      </c>
      <c r="K263" s="761">
        <v>0</v>
      </c>
      <c r="L263" s="761"/>
      <c r="M263" s="761">
        <v>0</v>
      </c>
      <c r="N263" s="761">
        <v>1313</v>
      </c>
      <c r="O263" s="761">
        <v>0</v>
      </c>
      <c r="P263" s="775"/>
      <c r="Q263" s="762">
        <v>0</v>
      </c>
    </row>
    <row r="264" spans="1:17" ht="14.4" customHeight="1" x14ac:dyDescent="0.3">
      <c r="A264" s="756" t="s">
        <v>564</v>
      </c>
      <c r="B264" s="757" t="s">
        <v>4374</v>
      </c>
      <c r="C264" s="757" t="s">
        <v>4287</v>
      </c>
      <c r="D264" s="757" t="s">
        <v>4407</v>
      </c>
      <c r="E264" s="757" t="s">
        <v>4408</v>
      </c>
      <c r="F264" s="761">
        <v>214</v>
      </c>
      <c r="G264" s="761">
        <v>0</v>
      </c>
      <c r="H264" s="761"/>
      <c r="I264" s="761">
        <v>0</v>
      </c>
      <c r="J264" s="761">
        <v>252</v>
      </c>
      <c r="K264" s="761">
        <v>0</v>
      </c>
      <c r="L264" s="761"/>
      <c r="M264" s="761">
        <v>0</v>
      </c>
      <c r="N264" s="761">
        <v>230</v>
      </c>
      <c r="O264" s="761">
        <v>0</v>
      </c>
      <c r="P264" s="775"/>
      <c r="Q264" s="762">
        <v>0</v>
      </c>
    </row>
    <row r="265" spans="1:17" ht="14.4" customHeight="1" x14ac:dyDescent="0.3">
      <c r="A265" s="756" t="s">
        <v>564</v>
      </c>
      <c r="B265" s="757" t="s">
        <v>4374</v>
      </c>
      <c r="C265" s="757" t="s">
        <v>4287</v>
      </c>
      <c r="D265" s="757" t="s">
        <v>4766</v>
      </c>
      <c r="E265" s="757" t="s">
        <v>4767</v>
      </c>
      <c r="F265" s="761"/>
      <c r="G265" s="761"/>
      <c r="H265" s="761"/>
      <c r="I265" s="761"/>
      <c r="J265" s="761"/>
      <c r="K265" s="761"/>
      <c r="L265" s="761"/>
      <c r="M265" s="761"/>
      <c r="N265" s="761">
        <v>2</v>
      </c>
      <c r="O265" s="761">
        <v>0</v>
      </c>
      <c r="P265" s="775"/>
      <c r="Q265" s="762">
        <v>0</v>
      </c>
    </row>
    <row r="266" spans="1:17" ht="14.4" customHeight="1" x14ac:dyDescent="0.3">
      <c r="A266" s="756" t="s">
        <v>564</v>
      </c>
      <c r="B266" s="757" t="s">
        <v>4374</v>
      </c>
      <c r="C266" s="757" t="s">
        <v>4287</v>
      </c>
      <c r="D266" s="757" t="s">
        <v>4380</v>
      </c>
      <c r="E266" s="757" t="s">
        <v>4381</v>
      </c>
      <c r="F266" s="761">
        <v>2</v>
      </c>
      <c r="G266" s="761">
        <v>0</v>
      </c>
      <c r="H266" s="761"/>
      <c r="I266" s="761">
        <v>0</v>
      </c>
      <c r="J266" s="761">
        <v>2</v>
      </c>
      <c r="K266" s="761">
        <v>0</v>
      </c>
      <c r="L266" s="761"/>
      <c r="M266" s="761">
        <v>0</v>
      </c>
      <c r="N266" s="761">
        <v>2</v>
      </c>
      <c r="O266" s="761">
        <v>0</v>
      </c>
      <c r="P266" s="775"/>
      <c r="Q266" s="762">
        <v>0</v>
      </c>
    </row>
    <row r="267" spans="1:17" ht="14.4" customHeight="1" x14ac:dyDescent="0.3">
      <c r="A267" s="756" t="s">
        <v>564</v>
      </c>
      <c r="B267" s="757" t="s">
        <v>4374</v>
      </c>
      <c r="C267" s="757" t="s">
        <v>4287</v>
      </c>
      <c r="D267" s="757" t="s">
        <v>4768</v>
      </c>
      <c r="E267" s="757" t="s">
        <v>4769</v>
      </c>
      <c r="F267" s="761">
        <v>6</v>
      </c>
      <c r="G267" s="761">
        <v>0</v>
      </c>
      <c r="H267" s="761"/>
      <c r="I267" s="761">
        <v>0</v>
      </c>
      <c r="J267" s="761">
        <v>16</v>
      </c>
      <c r="K267" s="761">
        <v>0</v>
      </c>
      <c r="L267" s="761"/>
      <c r="M267" s="761">
        <v>0</v>
      </c>
      <c r="N267" s="761">
        <v>13</v>
      </c>
      <c r="O267" s="761">
        <v>0</v>
      </c>
      <c r="P267" s="775"/>
      <c r="Q267" s="762">
        <v>0</v>
      </c>
    </row>
    <row r="268" spans="1:17" ht="14.4" customHeight="1" x14ac:dyDescent="0.3">
      <c r="A268" s="756" t="s">
        <v>564</v>
      </c>
      <c r="B268" s="757" t="s">
        <v>4374</v>
      </c>
      <c r="C268" s="757" t="s">
        <v>4287</v>
      </c>
      <c r="D268" s="757" t="s">
        <v>4770</v>
      </c>
      <c r="E268" s="757" t="s">
        <v>4771</v>
      </c>
      <c r="F268" s="761">
        <v>1</v>
      </c>
      <c r="G268" s="761">
        <v>0</v>
      </c>
      <c r="H268" s="761"/>
      <c r="I268" s="761">
        <v>0</v>
      </c>
      <c r="J268" s="761">
        <v>3</v>
      </c>
      <c r="K268" s="761">
        <v>0</v>
      </c>
      <c r="L268" s="761"/>
      <c r="M268" s="761">
        <v>0</v>
      </c>
      <c r="N268" s="761">
        <v>2</v>
      </c>
      <c r="O268" s="761">
        <v>0</v>
      </c>
      <c r="P268" s="775"/>
      <c r="Q268" s="762">
        <v>0</v>
      </c>
    </row>
    <row r="269" spans="1:17" ht="14.4" customHeight="1" x14ac:dyDescent="0.3">
      <c r="A269" s="756" t="s">
        <v>564</v>
      </c>
      <c r="B269" s="757" t="s">
        <v>4374</v>
      </c>
      <c r="C269" s="757" t="s">
        <v>4287</v>
      </c>
      <c r="D269" s="757" t="s">
        <v>4772</v>
      </c>
      <c r="E269" s="757" t="s">
        <v>4773</v>
      </c>
      <c r="F269" s="761">
        <v>143</v>
      </c>
      <c r="G269" s="761">
        <v>0</v>
      </c>
      <c r="H269" s="761"/>
      <c r="I269" s="761">
        <v>0</v>
      </c>
      <c r="J269" s="761">
        <v>134</v>
      </c>
      <c r="K269" s="761">
        <v>0</v>
      </c>
      <c r="L269" s="761"/>
      <c r="M269" s="761">
        <v>0</v>
      </c>
      <c r="N269" s="761">
        <v>120</v>
      </c>
      <c r="O269" s="761">
        <v>0</v>
      </c>
      <c r="P269" s="775"/>
      <c r="Q269" s="762">
        <v>0</v>
      </c>
    </row>
    <row r="270" spans="1:17" ht="14.4" customHeight="1" x14ac:dyDescent="0.3">
      <c r="A270" s="756" t="s">
        <v>564</v>
      </c>
      <c r="B270" s="757" t="s">
        <v>4374</v>
      </c>
      <c r="C270" s="757" t="s">
        <v>4287</v>
      </c>
      <c r="D270" s="757" t="s">
        <v>4774</v>
      </c>
      <c r="E270" s="757" t="s">
        <v>4775</v>
      </c>
      <c r="F270" s="761">
        <v>3</v>
      </c>
      <c r="G270" s="761">
        <v>0</v>
      </c>
      <c r="H270" s="761"/>
      <c r="I270" s="761">
        <v>0</v>
      </c>
      <c r="J270" s="761">
        <v>3</v>
      </c>
      <c r="K270" s="761">
        <v>0</v>
      </c>
      <c r="L270" s="761"/>
      <c r="M270" s="761">
        <v>0</v>
      </c>
      <c r="N270" s="761">
        <v>3</v>
      </c>
      <c r="O270" s="761">
        <v>0</v>
      </c>
      <c r="P270" s="775"/>
      <c r="Q270" s="762">
        <v>0</v>
      </c>
    </row>
    <row r="271" spans="1:17" ht="14.4" customHeight="1" x14ac:dyDescent="0.3">
      <c r="A271" s="756" t="s">
        <v>564</v>
      </c>
      <c r="B271" s="757" t="s">
        <v>4374</v>
      </c>
      <c r="C271" s="757" t="s">
        <v>4287</v>
      </c>
      <c r="D271" s="757" t="s">
        <v>4776</v>
      </c>
      <c r="E271" s="757" t="s">
        <v>4777</v>
      </c>
      <c r="F271" s="761">
        <v>15</v>
      </c>
      <c r="G271" s="761">
        <v>0</v>
      </c>
      <c r="H271" s="761"/>
      <c r="I271" s="761">
        <v>0</v>
      </c>
      <c r="J271" s="761">
        <v>10</v>
      </c>
      <c r="K271" s="761">
        <v>0</v>
      </c>
      <c r="L271" s="761"/>
      <c r="M271" s="761">
        <v>0</v>
      </c>
      <c r="N271" s="761">
        <v>10</v>
      </c>
      <c r="O271" s="761">
        <v>0</v>
      </c>
      <c r="P271" s="775"/>
      <c r="Q271" s="762">
        <v>0</v>
      </c>
    </row>
    <row r="272" spans="1:17" ht="14.4" customHeight="1" x14ac:dyDescent="0.3">
      <c r="A272" s="756" t="s">
        <v>564</v>
      </c>
      <c r="B272" s="757" t="s">
        <v>4374</v>
      </c>
      <c r="C272" s="757" t="s">
        <v>4287</v>
      </c>
      <c r="D272" s="757" t="s">
        <v>4778</v>
      </c>
      <c r="E272" s="757" t="s">
        <v>4779</v>
      </c>
      <c r="F272" s="761">
        <v>4</v>
      </c>
      <c r="G272" s="761">
        <v>0</v>
      </c>
      <c r="H272" s="761"/>
      <c r="I272" s="761">
        <v>0</v>
      </c>
      <c r="J272" s="761">
        <v>3</v>
      </c>
      <c r="K272" s="761">
        <v>0</v>
      </c>
      <c r="L272" s="761"/>
      <c r="M272" s="761">
        <v>0</v>
      </c>
      <c r="N272" s="761">
        <v>4</v>
      </c>
      <c r="O272" s="761">
        <v>0</v>
      </c>
      <c r="P272" s="775"/>
      <c r="Q272" s="762">
        <v>0</v>
      </c>
    </row>
    <row r="273" spans="1:17" ht="14.4" customHeight="1" x14ac:dyDescent="0.3">
      <c r="A273" s="756" t="s">
        <v>564</v>
      </c>
      <c r="B273" s="757" t="s">
        <v>4374</v>
      </c>
      <c r="C273" s="757" t="s">
        <v>4287</v>
      </c>
      <c r="D273" s="757" t="s">
        <v>4780</v>
      </c>
      <c r="E273" s="757" t="s">
        <v>4781</v>
      </c>
      <c r="F273" s="761">
        <v>8</v>
      </c>
      <c r="G273" s="761">
        <v>0</v>
      </c>
      <c r="H273" s="761"/>
      <c r="I273" s="761">
        <v>0</v>
      </c>
      <c r="J273" s="761">
        <v>9</v>
      </c>
      <c r="K273" s="761">
        <v>0</v>
      </c>
      <c r="L273" s="761"/>
      <c r="M273" s="761">
        <v>0</v>
      </c>
      <c r="N273" s="761">
        <v>11</v>
      </c>
      <c r="O273" s="761">
        <v>0</v>
      </c>
      <c r="P273" s="775"/>
      <c r="Q273" s="762">
        <v>0</v>
      </c>
    </row>
    <row r="274" spans="1:17" ht="14.4" customHeight="1" x14ac:dyDescent="0.3">
      <c r="A274" s="756" t="s">
        <v>564</v>
      </c>
      <c r="B274" s="757" t="s">
        <v>4374</v>
      </c>
      <c r="C274" s="757" t="s">
        <v>4287</v>
      </c>
      <c r="D274" s="757" t="s">
        <v>4782</v>
      </c>
      <c r="E274" s="757" t="s">
        <v>4783</v>
      </c>
      <c r="F274" s="761">
        <v>148</v>
      </c>
      <c r="G274" s="761">
        <v>0</v>
      </c>
      <c r="H274" s="761"/>
      <c r="I274" s="761">
        <v>0</v>
      </c>
      <c r="J274" s="761">
        <v>177</v>
      </c>
      <c r="K274" s="761">
        <v>0</v>
      </c>
      <c r="L274" s="761"/>
      <c r="M274" s="761">
        <v>0</v>
      </c>
      <c r="N274" s="761">
        <v>161</v>
      </c>
      <c r="O274" s="761">
        <v>0</v>
      </c>
      <c r="P274" s="775"/>
      <c r="Q274" s="762">
        <v>0</v>
      </c>
    </row>
    <row r="275" spans="1:17" ht="14.4" customHeight="1" x14ac:dyDescent="0.3">
      <c r="A275" s="756" t="s">
        <v>564</v>
      </c>
      <c r="B275" s="757" t="s">
        <v>4374</v>
      </c>
      <c r="C275" s="757" t="s">
        <v>4287</v>
      </c>
      <c r="D275" s="757" t="s">
        <v>4784</v>
      </c>
      <c r="E275" s="757" t="s">
        <v>4785</v>
      </c>
      <c r="F275" s="761">
        <v>52</v>
      </c>
      <c r="G275" s="761">
        <v>0</v>
      </c>
      <c r="H275" s="761"/>
      <c r="I275" s="761">
        <v>0</v>
      </c>
      <c r="J275" s="761">
        <v>56</v>
      </c>
      <c r="K275" s="761">
        <v>0</v>
      </c>
      <c r="L275" s="761"/>
      <c r="M275" s="761">
        <v>0</v>
      </c>
      <c r="N275" s="761">
        <v>60</v>
      </c>
      <c r="O275" s="761">
        <v>0</v>
      </c>
      <c r="P275" s="775"/>
      <c r="Q275" s="762">
        <v>0</v>
      </c>
    </row>
    <row r="276" spans="1:17" ht="14.4" customHeight="1" x14ac:dyDescent="0.3">
      <c r="A276" s="756" t="s">
        <v>564</v>
      </c>
      <c r="B276" s="757" t="s">
        <v>4374</v>
      </c>
      <c r="C276" s="757" t="s">
        <v>4287</v>
      </c>
      <c r="D276" s="757" t="s">
        <v>4786</v>
      </c>
      <c r="E276" s="757" t="s">
        <v>4787</v>
      </c>
      <c r="F276" s="761">
        <v>3</v>
      </c>
      <c r="G276" s="761">
        <v>0</v>
      </c>
      <c r="H276" s="761"/>
      <c r="I276" s="761">
        <v>0</v>
      </c>
      <c r="J276" s="761">
        <v>2</v>
      </c>
      <c r="K276" s="761">
        <v>0</v>
      </c>
      <c r="L276" s="761"/>
      <c r="M276" s="761">
        <v>0</v>
      </c>
      <c r="N276" s="761">
        <v>1</v>
      </c>
      <c r="O276" s="761">
        <v>0</v>
      </c>
      <c r="P276" s="775"/>
      <c r="Q276" s="762">
        <v>0</v>
      </c>
    </row>
    <row r="277" spans="1:17" ht="14.4" customHeight="1" x14ac:dyDescent="0.3">
      <c r="A277" s="756" t="s">
        <v>564</v>
      </c>
      <c r="B277" s="757" t="s">
        <v>4374</v>
      </c>
      <c r="C277" s="757" t="s">
        <v>4287</v>
      </c>
      <c r="D277" s="757" t="s">
        <v>4788</v>
      </c>
      <c r="E277" s="757" t="s">
        <v>4789</v>
      </c>
      <c r="F277" s="761">
        <v>4</v>
      </c>
      <c r="G277" s="761">
        <v>0</v>
      </c>
      <c r="H277" s="761"/>
      <c r="I277" s="761">
        <v>0</v>
      </c>
      <c r="J277" s="761">
        <v>12</v>
      </c>
      <c r="K277" s="761">
        <v>0</v>
      </c>
      <c r="L277" s="761"/>
      <c r="M277" s="761">
        <v>0</v>
      </c>
      <c r="N277" s="761">
        <v>8</v>
      </c>
      <c r="O277" s="761">
        <v>0</v>
      </c>
      <c r="P277" s="775"/>
      <c r="Q277" s="762">
        <v>0</v>
      </c>
    </row>
    <row r="278" spans="1:17" ht="14.4" customHeight="1" x14ac:dyDescent="0.3">
      <c r="A278" s="756" t="s">
        <v>564</v>
      </c>
      <c r="B278" s="757" t="s">
        <v>4374</v>
      </c>
      <c r="C278" s="757" t="s">
        <v>4287</v>
      </c>
      <c r="D278" s="757" t="s">
        <v>4790</v>
      </c>
      <c r="E278" s="757" t="s">
        <v>4791</v>
      </c>
      <c r="F278" s="761">
        <v>7</v>
      </c>
      <c r="G278" s="761">
        <v>0</v>
      </c>
      <c r="H278" s="761"/>
      <c r="I278" s="761">
        <v>0</v>
      </c>
      <c r="J278" s="761">
        <v>8</v>
      </c>
      <c r="K278" s="761">
        <v>0</v>
      </c>
      <c r="L278" s="761"/>
      <c r="M278" s="761">
        <v>0</v>
      </c>
      <c r="N278" s="761">
        <v>8</v>
      </c>
      <c r="O278" s="761">
        <v>0</v>
      </c>
      <c r="P278" s="775"/>
      <c r="Q278" s="762">
        <v>0</v>
      </c>
    </row>
    <row r="279" spans="1:17" ht="14.4" customHeight="1" x14ac:dyDescent="0.3">
      <c r="A279" s="756" t="s">
        <v>564</v>
      </c>
      <c r="B279" s="757" t="s">
        <v>4374</v>
      </c>
      <c r="C279" s="757" t="s">
        <v>4287</v>
      </c>
      <c r="D279" s="757" t="s">
        <v>4792</v>
      </c>
      <c r="E279" s="757" t="s">
        <v>4793</v>
      </c>
      <c r="F279" s="761">
        <v>3</v>
      </c>
      <c r="G279" s="761">
        <v>0</v>
      </c>
      <c r="H279" s="761"/>
      <c r="I279" s="761">
        <v>0</v>
      </c>
      <c r="J279" s="761">
        <v>2</v>
      </c>
      <c r="K279" s="761">
        <v>0</v>
      </c>
      <c r="L279" s="761"/>
      <c r="M279" s="761">
        <v>0</v>
      </c>
      <c r="N279" s="761">
        <v>1</v>
      </c>
      <c r="O279" s="761">
        <v>0</v>
      </c>
      <c r="P279" s="775"/>
      <c r="Q279" s="762">
        <v>0</v>
      </c>
    </row>
    <row r="280" spans="1:17" ht="14.4" customHeight="1" x14ac:dyDescent="0.3">
      <c r="A280" s="756" t="s">
        <v>564</v>
      </c>
      <c r="B280" s="757" t="s">
        <v>4374</v>
      </c>
      <c r="C280" s="757" t="s">
        <v>4287</v>
      </c>
      <c r="D280" s="757" t="s">
        <v>4794</v>
      </c>
      <c r="E280" s="757" t="s">
        <v>4795</v>
      </c>
      <c r="F280" s="761">
        <v>36</v>
      </c>
      <c r="G280" s="761">
        <v>0</v>
      </c>
      <c r="H280" s="761"/>
      <c r="I280" s="761">
        <v>0</v>
      </c>
      <c r="J280" s="761">
        <v>36</v>
      </c>
      <c r="K280" s="761">
        <v>0</v>
      </c>
      <c r="L280" s="761"/>
      <c r="M280" s="761">
        <v>0</v>
      </c>
      <c r="N280" s="761">
        <v>38</v>
      </c>
      <c r="O280" s="761">
        <v>0</v>
      </c>
      <c r="P280" s="775"/>
      <c r="Q280" s="762">
        <v>0</v>
      </c>
    </row>
    <row r="281" spans="1:17" ht="14.4" customHeight="1" x14ac:dyDescent="0.3">
      <c r="A281" s="756" t="s">
        <v>564</v>
      </c>
      <c r="B281" s="757" t="s">
        <v>4374</v>
      </c>
      <c r="C281" s="757" t="s">
        <v>4287</v>
      </c>
      <c r="D281" s="757" t="s">
        <v>4796</v>
      </c>
      <c r="E281" s="757" t="s">
        <v>4797</v>
      </c>
      <c r="F281" s="761"/>
      <c r="G281" s="761"/>
      <c r="H281" s="761"/>
      <c r="I281" s="761"/>
      <c r="J281" s="761"/>
      <c r="K281" s="761"/>
      <c r="L281" s="761"/>
      <c r="M281" s="761"/>
      <c r="N281" s="761">
        <v>1</v>
      </c>
      <c r="O281" s="761">
        <v>0</v>
      </c>
      <c r="P281" s="775"/>
      <c r="Q281" s="762">
        <v>0</v>
      </c>
    </row>
    <row r="282" spans="1:17" ht="14.4" customHeight="1" x14ac:dyDescent="0.3">
      <c r="A282" s="756" t="s">
        <v>564</v>
      </c>
      <c r="B282" s="757" t="s">
        <v>4374</v>
      </c>
      <c r="C282" s="757" t="s">
        <v>4287</v>
      </c>
      <c r="D282" s="757" t="s">
        <v>4798</v>
      </c>
      <c r="E282" s="757" t="s">
        <v>4799</v>
      </c>
      <c r="F282" s="761"/>
      <c r="G282" s="761"/>
      <c r="H282" s="761"/>
      <c r="I282" s="761"/>
      <c r="J282" s="761"/>
      <c r="K282" s="761"/>
      <c r="L282" s="761"/>
      <c r="M282" s="761"/>
      <c r="N282" s="761">
        <v>1</v>
      </c>
      <c r="O282" s="761">
        <v>0</v>
      </c>
      <c r="P282" s="775"/>
      <c r="Q282" s="762">
        <v>0</v>
      </c>
    </row>
    <row r="283" spans="1:17" ht="14.4" customHeight="1" x14ac:dyDescent="0.3">
      <c r="A283" s="756" t="s">
        <v>564</v>
      </c>
      <c r="B283" s="757" t="s">
        <v>4374</v>
      </c>
      <c r="C283" s="757" t="s">
        <v>4287</v>
      </c>
      <c r="D283" s="757" t="s">
        <v>4800</v>
      </c>
      <c r="E283" s="757" t="s">
        <v>4801</v>
      </c>
      <c r="F283" s="761">
        <v>1</v>
      </c>
      <c r="G283" s="761">
        <v>0</v>
      </c>
      <c r="H283" s="761"/>
      <c r="I283" s="761">
        <v>0</v>
      </c>
      <c r="J283" s="761"/>
      <c r="K283" s="761"/>
      <c r="L283" s="761"/>
      <c r="M283" s="761"/>
      <c r="N283" s="761">
        <v>2</v>
      </c>
      <c r="O283" s="761">
        <v>0</v>
      </c>
      <c r="P283" s="775"/>
      <c r="Q283" s="762">
        <v>0</v>
      </c>
    </row>
    <row r="284" spans="1:17" ht="14.4" customHeight="1" x14ac:dyDescent="0.3">
      <c r="A284" s="756" t="s">
        <v>564</v>
      </c>
      <c r="B284" s="757" t="s">
        <v>4374</v>
      </c>
      <c r="C284" s="757" t="s">
        <v>4287</v>
      </c>
      <c r="D284" s="757" t="s">
        <v>4802</v>
      </c>
      <c r="E284" s="757" t="s">
        <v>4803</v>
      </c>
      <c r="F284" s="761">
        <v>1</v>
      </c>
      <c r="G284" s="761">
        <v>0</v>
      </c>
      <c r="H284" s="761"/>
      <c r="I284" s="761">
        <v>0</v>
      </c>
      <c r="J284" s="761">
        <v>1</v>
      </c>
      <c r="K284" s="761">
        <v>0</v>
      </c>
      <c r="L284" s="761"/>
      <c r="M284" s="761">
        <v>0</v>
      </c>
      <c r="N284" s="761"/>
      <c r="O284" s="761"/>
      <c r="P284" s="775"/>
      <c r="Q284" s="762"/>
    </row>
    <row r="285" spans="1:17" ht="14.4" customHeight="1" x14ac:dyDescent="0.3">
      <c r="A285" s="756" t="s">
        <v>564</v>
      </c>
      <c r="B285" s="757" t="s">
        <v>4374</v>
      </c>
      <c r="C285" s="757" t="s">
        <v>4287</v>
      </c>
      <c r="D285" s="757" t="s">
        <v>4804</v>
      </c>
      <c r="E285" s="757" t="s">
        <v>4805</v>
      </c>
      <c r="F285" s="761">
        <v>1</v>
      </c>
      <c r="G285" s="761">
        <v>0</v>
      </c>
      <c r="H285" s="761"/>
      <c r="I285" s="761">
        <v>0</v>
      </c>
      <c r="J285" s="761">
        <v>3</v>
      </c>
      <c r="K285" s="761">
        <v>0</v>
      </c>
      <c r="L285" s="761"/>
      <c r="M285" s="761">
        <v>0</v>
      </c>
      <c r="N285" s="761">
        <v>3</v>
      </c>
      <c r="O285" s="761">
        <v>0</v>
      </c>
      <c r="P285" s="775"/>
      <c r="Q285" s="762">
        <v>0</v>
      </c>
    </row>
    <row r="286" spans="1:17" ht="14.4" customHeight="1" x14ac:dyDescent="0.3">
      <c r="A286" s="756" t="s">
        <v>564</v>
      </c>
      <c r="B286" s="757" t="s">
        <v>4374</v>
      </c>
      <c r="C286" s="757" t="s">
        <v>4287</v>
      </c>
      <c r="D286" s="757" t="s">
        <v>4806</v>
      </c>
      <c r="E286" s="757" t="s">
        <v>4807</v>
      </c>
      <c r="F286" s="761"/>
      <c r="G286" s="761"/>
      <c r="H286" s="761"/>
      <c r="I286" s="761"/>
      <c r="J286" s="761">
        <v>2</v>
      </c>
      <c r="K286" s="761">
        <v>0</v>
      </c>
      <c r="L286" s="761"/>
      <c r="M286" s="761">
        <v>0</v>
      </c>
      <c r="N286" s="761">
        <v>2</v>
      </c>
      <c r="O286" s="761">
        <v>0</v>
      </c>
      <c r="P286" s="775"/>
      <c r="Q286" s="762">
        <v>0</v>
      </c>
    </row>
    <row r="287" spans="1:17" ht="14.4" customHeight="1" x14ac:dyDescent="0.3">
      <c r="A287" s="756" t="s">
        <v>564</v>
      </c>
      <c r="B287" s="757" t="s">
        <v>4374</v>
      </c>
      <c r="C287" s="757" t="s">
        <v>4287</v>
      </c>
      <c r="D287" s="757" t="s">
        <v>4808</v>
      </c>
      <c r="E287" s="757" t="s">
        <v>4809</v>
      </c>
      <c r="F287" s="761">
        <v>1</v>
      </c>
      <c r="G287" s="761">
        <v>0</v>
      </c>
      <c r="H287" s="761"/>
      <c r="I287" s="761">
        <v>0</v>
      </c>
      <c r="J287" s="761">
        <v>3</v>
      </c>
      <c r="K287" s="761">
        <v>0</v>
      </c>
      <c r="L287" s="761"/>
      <c r="M287" s="761">
        <v>0</v>
      </c>
      <c r="N287" s="761">
        <v>1</v>
      </c>
      <c r="O287" s="761">
        <v>0</v>
      </c>
      <c r="P287" s="775"/>
      <c r="Q287" s="762">
        <v>0</v>
      </c>
    </row>
    <row r="288" spans="1:17" ht="14.4" customHeight="1" x14ac:dyDescent="0.3">
      <c r="A288" s="756" t="s">
        <v>564</v>
      </c>
      <c r="B288" s="757" t="s">
        <v>4374</v>
      </c>
      <c r="C288" s="757" t="s">
        <v>4287</v>
      </c>
      <c r="D288" s="757" t="s">
        <v>4810</v>
      </c>
      <c r="E288" s="757" t="s">
        <v>4811</v>
      </c>
      <c r="F288" s="761">
        <v>1</v>
      </c>
      <c r="G288" s="761">
        <v>0</v>
      </c>
      <c r="H288" s="761"/>
      <c r="I288" s="761">
        <v>0</v>
      </c>
      <c r="J288" s="761">
        <v>2</v>
      </c>
      <c r="K288" s="761">
        <v>0</v>
      </c>
      <c r="L288" s="761"/>
      <c r="M288" s="761">
        <v>0</v>
      </c>
      <c r="N288" s="761"/>
      <c r="O288" s="761"/>
      <c r="P288" s="775"/>
      <c r="Q288" s="762"/>
    </row>
    <row r="289" spans="1:17" ht="14.4" customHeight="1" x14ac:dyDescent="0.3">
      <c r="A289" s="756" t="s">
        <v>564</v>
      </c>
      <c r="B289" s="757" t="s">
        <v>4374</v>
      </c>
      <c r="C289" s="757" t="s">
        <v>4287</v>
      </c>
      <c r="D289" s="757" t="s">
        <v>4812</v>
      </c>
      <c r="E289" s="757" t="s">
        <v>4813</v>
      </c>
      <c r="F289" s="761">
        <v>1</v>
      </c>
      <c r="G289" s="761">
        <v>0</v>
      </c>
      <c r="H289" s="761"/>
      <c r="I289" s="761">
        <v>0</v>
      </c>
      <c r="J289" s="761"/>
      <c r="K289" s="761"/>
      <c r="L289" s="761"/>
      <c r="M289" s="761"/>
      <c r="N289" s="761">
        <v>2</v>
      </c>
      <c r="O289" s="761">
        <v>0</v>
      </c>
      <c r="P289" s="775"/>
      <c r="Q289" s="762">
        <v>0</v>
      </c>
    </row>
    <row r="290" spans="1:17" ht="14.4" customHeight="1" x14ac:dyDescent="0.3">
      <c r="A290" s="756" t="s">
        <v>564</v>
      </c>
      <c r="B290" s="757" t="s">
        <v>4374</v>
      </c>
      <c r="C290" s="757" t="s">
        <v>4287</v>
      </c>
      <c r="D290" s="757" t="s">
        <v>4814</v>
      </c>
      <c r="E290" s="757" t="s">
        <v>4815</v>
      </c>
      <c r="F290" s="761">
        <v>1</v>
      </c>
      <c r="G290" s="761">
        <v>0</v>
      </c>
      <c r="H290" s="761"/>
      <c r="I290" s="761">
        <v>0</v>
      </c>
      <c r="J290" s="761"/>
      <c r="K290" s="761"/>
      <c r="L290" s="761"/>
      <c r="M290" s="761"/>
      <c r="N290" s="761"/>
      <c r="O290" s="761"/>
      <c r="P290" s="775"/>
      <c r="Q290" s="762"/>
    </row>
    <row r="291" spans="1:17" ht="14.4" customHeight="1" x14ac:dyDescent="0.3">
      <c r="A291" s="756" t="s">
        <v>564</v>
      </c>
      <c r="B291" s="757" t="s">
        <v>4374</v>
      </c>
      <c r="C291" s="757" t="s">
        <v>4287</v>
      </c>
      <c r="D291" s="757" t="s">
        <v>4816</v>
      </c>
      <c r="E291" s="757" t="s">
        <v>4817</v>
      </c>
      <c r="F291" s="761">
        <v>1</v>
      </c>
      <c r="G291" s="761">
        <v>0</v>
      </c>
      <c r="H291" s="761"/>
      <c r="I291" s="761">
        <v>0</v>
      </c>
      <c r="J291" s="761">
        <v>1</v>
      </c>
      <c r="K291" s="761">
        <v>0</v>
      </c>
      <c r="L291" s="761"/>
      <c r="M291" s="761">
        <v>0</v>
      </c>
      <c r="N291" s="761">
        <v>2</v>
      </c>
      <c r="O291" s="761">
        <v>0</v>
      </c>
      <c r="P291" s="775"/>
      <c r="Q291" s="762">
        <v>0</v>
      </c>
    </row>
    <row r="292" spans="1:17" ht="14.4" customHeight="1" x14ac:dyDescent="0.3">
      <c r="A292" s="756" t="s">
        <v>564</v>
      </c>
      <c r="B292" s="757" t="s">
        <v>4374</v>
      </c>
      <c r="C292" s="757" t="s">
        <v>4287</v>
      </c>
      <c r="D292" s="757" t="s">
        <v>4818</v>
      </c>
      <c r="E292" s="757" t="s">
        <v>4819</v>
      </c>
      <c r="F292" s="761"/>
      <c r="G292" s="761"/>
      <c r="H292" s="761"/>
      <c r="I292" s="761"/>
      <c r="J292" s="761"/>
      <c r="K292" s="761"/>
      <c r="L292" s="761"/>
      <c r="M292" s="761"/>
      <c r="N292" s="761">
        <v>1</v>
      </c>
      <c r="O292" s="761">
        <v>0</v>
      </c>
      <c r="P292" s="775"/>
      <c r="Q292" s="762">
        <v>0</v>
      </c>
    </row>
    <row r="293" spans="1:17" ht="14.4" customHeight="1" x14ac:dyDescent="0.3">
      <c r="A293" s="756" t="s">
        <v>564</v>
      </c>
      <c r="B293" s="757" t="s">
        <v>4374</v>
      </c>
      <c r="C293" s="757" t="s">
        <v>4287</v>
      </c>
      <c r="D293" s="757" t="s">
        <v>4820</v>
      </c>
      <c r="E293" s="757" t="s">
        <v>4821</v>
      </c>
      <c r="F293" s="761">
        <v>7</v>
      </c>
      <c r="G293" s="761">
        <v>0</v>
      </c>
      <c r="H293" s="761"/>
      <c r="I293" s="761">
        <v>0</v>
      </c>
      <c r="J293" s="761">
        <v>37</v>
      </c>
      <c r="K293" s="761">
        <v>0</v>
      </c>
      <c r="L293" s="761"/>
      <c r="M293" s="761">
        <v>0</v>
      </c>
      <c r="N293" s="761">
        <v>26</v>
      </c>
      <c r="O293" s="761">
        <v>0</v>
      </c>
      <c r="P293" s="775"/>
      <c r="Q293" s="762">
        <v>0</v>
      </c>
    </row>
    <row r="294" spans="1:17" ht="14.4" customHeight="1" x14ac:dyDescent="0.3">
      <c r="A294" s="756" t="s">
        <v>564</v>
      </c>
      <c r="B294" s="757" t="s">
        <v>4374</v>
      </c>
      <c r="C294" s="757" t="s">
        <v>4287</v>
      </c>
      <c r="D294" s="757" t="s">
        <v>4822</v>
      </c>
      <c r="E294" s="757" t="s">
        <v>4823</v>
      </c>
      <c r="F294" s="761">
        <v>1</v>
      </c>
      <c r="G294" s="761">
        <v>0</v>
      </c>
      <c r="H294" s="761"/>
      <c r="I294" s="761">
        <v>0</v>
      </c>
      <c r="J294" s="761">
        <v>1</v>
      </c>
      <c r="K294" s="761">
        <v>0</v>
      </c>
      <c r="L294" s="761"/>
      <c r="M294" s="761">
        <v>0</v>
      </c>
      <c r="N294" s="761"/>
      <c r="O294" s="761"/>
      <c r="P294" s="775"/>
      <c r="Q294" s="762"/>
    </row>
    <row r="295" spans="1:17" ht="14.4" customHeight="1" x14ac:dyDescent="0.3">
      <c r="A295" s="756" t="s">
        <v>564</v>
      </c>
      <c r="B295" s="757" t="s">
        <v>4374</v>
      </c>
      <c r="C295" s="757" t="s">
        <v>4287</v>
      </c>
      <c r="D295" s="757" t="s">
        <v>4824</v>
      </c>
      <c r="E295" s="757" t="s">
        <v>4825</v>
      </c>
      <c r="F295" s="761"/>
      <c r="G295" s="761"/>
      <c r="H295" s="761"/>
      <c r="I295" s="761"/>
      <c r="J295" s="761">
        <v>1</v>
      </c>
      <c r="K295" s="761">
        <v>0</v>
      </c>
      <c r="L295" s="761"/>
      <c r="M295" s="761">
        <v>0</v>
      </c>
      <c r="N295" s="761"/>
      <c r="O295" s="761"/>
      <c r="P295" s="775"/>
      <c r="Q295" s="762"/>
    </row>
    <row r="296" spans="1:17" ht="14.4" customHeight="1" x14ac:dyDescent="0.3">
      <c r="A296" s="756" t="s">
        <v>564</v>
      </c>
      <c r="B296" s="757" t="s">
        <v>4374</v>
      </c>
      <c r="C296" s="757" t="s">
        <v>4287</v>
      </c>
      <c r="D296" s="757" t="s">
        <v>4826</v>
      </c>
      <c r="E296" s="757" t="s">
        <v>4827</v>
      </c>
      <c r="F296" s="761">
        <v>1</v>
      </c>
      <c r="G296" s="761">
        <v>0</v>
      </c>
      <c r="H296" s="761"/>
      <c r="I296" s="761">
        <v>0</v>
      </c>
      <c r="J296" s="761"/>
      <c r="K296" s="761"/>
      <c r="L296" s="761"/>
      <c r="M296" s="761"/>
      <c r="N296" s="761"/>
      <c r="O296" s="761"/>
      <c r="P296" s="775"/>
      <c r="Q296" s="762"/>
    </row>
    <row r="297" spans="1:17" ht="14.4" customHeight="1" x14ac:dyDescent="0.3">
      <c r="A297" s="756" t="s">
        <v>564</v>
      </c>
      <c r="B297" s="757" t="s">
        <v>4374</v>
      </c>
      <c r="C297" s="757" t="s">
        <v>4287</v>
      </c>
      <c r="D297" s="757" t="s">
        <v>4828</v>
      </c>
      <c r="E297" s="757" t="s">
        <v>4829</v>
      </c>
      <c r="F297" s="761"/>
      <c r="G297" s="761"/>
      <c r="H297" s="761"/>
      <c r="I297" s="761"/>
      <c r="J297" s="761">
        <v>1</v>
      </c>
      <c r="K297" s="761">
        <v>0</v>
      </c>
      <c r="L297" s="761"/>
      <c r="M297" s="761">
        <v>0</v>
      </c>
      <c r="N297" s="761"/>
      <c r="O297" s="761"/>
      <c r="P297" s="775"/>
      <c r="Q297" s="762"/>
    </row>
    <row r="298" spans="1:17" ht="14.4" customHeight="1" x14ac:dyDescent="0.3">
      <c r="A298" s="756" t="s">
        <v>564</v>
      </c>
      <c r="B298" s="757" t="s">
        <v>4374</v>
      </c>
      <c r="C298" s="757" t="s">
        <v>4287</v>
      </c>
      <c r="D298" s="757" t="s">
        <v>4830</v>
      </c>
      <c r="E298" s="757" t="s">
        <v>4831</v>
      </c>
      <c r="F298" s="761">
        <v>1</v>
      </c>
      <c r="G298" s="761">
        <v>0</v>
      </c>
      <c r="H298" s="761"/>
      <c r="I298" s="761">
        <v>0</v>
      </c>
      <c r="J298" s="761"/>
      <c r="K298" s="761"/>
      <c r="L298" s="761"/>
      <c r="M298" s="761"/>
      <c r="N298" s="761"/>
      <c r="O298" s="761"/>
      <c r="P298" s="775"/>
      <c r="Q298" s="762"/>
    </row>
    <row r="299" spans="1:17" ht="14.4" customHeight="1" x14ac:dyDescent="0.3">
      <c r="A299" s="756" t="s">
        <v>564</v>
      </c>
      <c r="B299" s="757" t="s">
        <v>4374</v>
      </c>
      <c r="C299" s="757" t="s">
        <v>4287</v>
      </c>
      <c r="D299" s="757" t="s">
        <v>4832</v>
      </c>
      <c r="E299" s="757" t="s">
        <v>4833</v>
      </c>
      <c r="F299" s="761">
        <v>1</v>
      </c>
      <c r="G299" s="761">
        <v>707</v>
      </c>
      <c r="H299" s="761">
        <v>0.98331015299026425</v>
      </c>
      <c r="I299" s="761">
        <v>707</v>
      </c>
      <c r="J299" s="761">
        <v>1</v>
      </c>
      <c r="K299" s="761">
        <v>719</v>
      </c>
      <c r="L299" s="761">
        <v>1</v>
      </c>
      <c r="M299" s="761">
        <v>719</v>
      </c>
      <c r="N299" s="761"/>
      <c r="O299" s="761"/>
      <c r="P299" s="775"/>
      <c r="Q299" s="762"/>
    </row>
    <row r="300" spans="1:17" ht="14.4" customHeight="1" x14ac:dyDescent="0.3">
      <c r="A300" s="756" t="s">
        <v>564</v>
      </c>
      <c r="B300" s="757" t="s">
        <v>4374</v>
      </c>
      <c r="C300" s="757" t="s">
        <v>4287</v>
      </c>
      <c r="D300" s="757" t="s">
        <v>4382</v>
      </c>
      <c r="E300" s="757" t="s">
        <v>4383</v>
      </c>
      <c r="F300" s="761">
        <v>260</v>
      </c>
      <c r="G300" s="761">
        <v>0</v>
      </c>
      <c r="H300" s="761"/>
      <c r="I300" s="761">
        <v>0</v>
      </c>
      <c r="J300" s="761">
        <v>265</v>
      </c>
      <c r="K300" s="761">
        <v>0</v>
      </c>
      <c r="L300" s="761"/>
      <c r="M300" s="761">
        <v>0</v>
      </c>
      <c r="N300" s="761">
        <v>257</v>
      </c>
      <c r="O300" s="761">
        <v>0</v>
      </c>
      <c r="P300" s="775"/>
      <c r="Q300" s="762">
        <v>0</v>
      </c>
    </row>
    <row r="301" spans="1:17" ht="14.4" customHeight="1" x14ac:dyDescent="0.3">
      <c r="A301" s="756" t="s">
        <v>564</v>
      </c>
      <c r="B301" s="757" t="s">
        <v>4374</v>
      </c>
      <c r="C301" s="757" t="s">
        <v>4287</v>
      </c>
      <c r="D301" s="757" t="s">
        <v>4311</v>
      </c>
      <c r="E301" s="757" t="s">
        <v>4312</v>
      </c>
      <c r="F301" s="761">
        <v>14</v>
      </c>
      <c r="G301" s="761">
        <v>1148</v>
      </c>
      <c r="H301" s="761">
        <v>0.58156028368794321</v>
      </c>
      <c r="I301" s="761">
        <v>82</v>
      </c>
      <c r="J301" s="761">
        <v>23</v>
      </c>
      <c r="K301" s="761">
        <v>1974</v>
      </c>
      <c r="L301" s="761">
        <v>1</v>
      </c>
      <c r="M301" s="761">
        <v>85.826086956521735</v>
      </c>
      <c r="N301" s="761">
        <v>7</v>
      </c>
      <c r="O301" s="761">
        <v>602</v>
      </c>
      <c r="P301" s="775">
        <v>0.30496453900709219</v>
      </c>
      <c r="Q301" s="762">
        <v>86</v>
      </c>
    </row>
    <row r="302" spans="1:17" ht="14.4" customHeight="1" x14ac:dyDescent="0.3">
      <c r="A302" s="756" t="s">
        <v>564</v>
      </c>
      <c r="B302" s="757" t="s">
        <v>4374</v>
      </c>
      <c r="C302" s="757" t="s">
        <v>4287</v>
      </c>
      <c r="D302" s="757" t="s">
        <v>4834</v>
      </c>
      <c r="E302" s="757" t="s">
        <v>4835</v>
      </c>
      <c r="F302" s="761">
        <v>138</v>
      </c>
      <c r="G302" s="761">
        <v>71622</v>
      </c>
      <c r="H302" s="761">
        <v>0.92288066798098112</v>
      </c>
      <c r="I302" s="761">
        <v>519</v>
      </c>
      <c r="J302" s="761">
        <v>146</v>
      </c>
      <c r="K302" s="761">
        <v>77607</v>
      </c>
      <c r="L302" s="761">
        <v>1</v>
      </c>
      <c r="M302" s="761">
        <v>531.55479452054794</v>
      </c>
      <c r="N302" s="761">
        <v>120</v>
      </c>
      <c r="O302" s="761">
        <v>63840</v>
      </c>
      <c r="P302" s="775">
        <v>0.82260620820286834</v>
      </c>
      <c r="Q302" s="762">
        <v>532</v>
      </c>
    </row>
    <row r="303" spans="1:17" ht="14.4" customHeight="1" x14ac:dyDescent="0.3">
      <c r="A303" s="756" t="s">
        <v>564</v>
      </c>
      <c r="B303" s="757" t="s">
        <v>4374</v>
      </c>
      <c r="C303" s="757" t="s">
        <v>4287</v>
      </c>
      <c r="D303" s="757" t="s">
        <v>4836</v>
      </c>
      <c r="E303" s="757" t="s">
        <v>4837</v>
      </c>
      <c r="F303" s="761">
        <v>1</v>
      </c>
      <c r="G303" s="761">
        <v>1802</v>
      </c>
      <c r="H303" s="761"/>
      <c r="I303" s="761">
        <v>1802</v>
      </c>
      <c r="J303" s="761"/>
      <c r="K303" s="761"/>
      <c r="L303" s="761"/>
      <c r="M303" s="761"/>
      <c r="N303" s="761"/>
      <c r="O303" s="761"/>
      <c r="P303" s="775"/>
      <c r="Q303" s="762"/>
    </row>
    <row r="304" spans="1:17" ht="14.4" customHeight="1" x14ac:dyDescent="0.3">
      <c r="A304" s="756" t="s">
        <v>564</v>
      </c>
      <c r="B304" s="757" t="s">
        <v>4374</v>
      </c>
      <c r="C304" s="757" t="s">
        <v>4287</v>
      </c>
      <c r="D304" s="757" t="s">
        <v>4838</v>
      </c>
      <c r="E304" s="757" t="s">
        <v>4839</v>
      </c>
      <c r="F304" s="761">
        <v>2101</v>
      </c>
      <c r="G304" s="761">
        <v>2134985</v>
      </c>
      <c r="H304" s="761">
        <v>0.92251151311098989</v>
      </c>
      <c r="I304" s="761">
        <v>1016.1756306520705</v>
      </c>
      <c r="J304" s="761">
        <v>2376</v>
      </c>
      <c r="K304" s="761">
        <v>2314318</v>
      </c>
      <c r="L304" s="761">
        <v>1</v>
      </c>
      <c r="M304" s="761">
        <v>974.03956228956224</v>
      </c>
      <c r="N304" s="761">
        <v>2379</v>
      </c>
      <c r="O304" s="761">
        <v>2310753</v>
      </c>
      <c r="P304" s="775">
        <v>0.99845958939091339</v>
      </c>
      <c r="Q304" s="762">
        <v>971.31273644388398</v>
      </c>
    </row>
    <row r="305" spans="1:17" ht="14.4" customHeight="1" x14ac:dyDescent="0.3">
      <c r="A305" s="756" t="s">
        <v>564</v>
      </c>
      <c r="B305" s="757" t="s">
        <v>4374</v>
      </c>
      <c r="C305" s="757" t="s">
        <v>4287</v>
      </c>
      <c r="D305" s="757" t="s">
        <v>4840</v>
      </c>
      <c r="E305" s="757" t="s">
        <v>4841</v>
      </c>
      <c r="F305" s="761">
        <v>7</v>
      </c>
      <c r="G305" s="761">
        <v>0</v>
      </c>
      <c r="H305" s="761"/>
      <c r="I305" s="761">
        <v>0</v>
      </c>
      <c r="J305" s="761">
        <v>3</v>
      </c>
      <c r="K305" s="761">
        <v>0</v>
      </c>
      <c r="L305" s="761"/>
      <c r="M305" s="761">
        <v>0</v>
      </c>
      <c r="N305" s="761">
        <v>8</v>
      </c>
      <c r="O305" s="761">
        <v>0</v>
      </c>
      <c r="P305" s="775"/>
      <c r="Q305" s="762">
        <v>0</v>
      </c>
    </row>
    <row r="306" spans="1:17" ht="14.4" customHeight="1" x14ac:dyDescent="0.3">
      <c r="A306" s="756" t="s">
        <v>564</v>
      </c>
      <c r="B306" s="757" t="s">
        <v>4374</v>
      </c>
      <c r="C306" s="757" t="s">
        <v>4287</v>
      </c>
      <c r="D306" s="757" t="s">
        <v>4842</v>
      </c>
      <c r="E306" s="757" t="s">
        <v>4843</v>
      </c>
      <c r="F306" s="761">
        <v>39</v>
      </c>
      <c r="G306" s="761">
        <v>1873404</v>
      </c>
      <c r="H306" s="761">
        <v>0.68383115458588228</v>
      </c>
      <c r="I306" s="761">
        <v>48036</v>
      </c>
      <c r="J306" s="761">
        <v>56</v>
      </c>
      <c r="K306" s="761">
        <v>2739571</v>
      </c>
      <c r="L306" s="761">
        <v>1</v>
      </c>
      <c r="M306" s="761">
        <v>48920.910714285717</v>
      </c>
      <c r="N306" s="761">
        <v>67</v>
      </c>
      <c r="O306" s="761">
        <v>3279650</v>
      </c>
      <c r="P306" s="775">
        <v>1.1971399901663435</v>
      </c>
      <c r="Q306" s="762">
        <v>48950</v>
      </c>
    </row>
    <row r="307" spans="1:17" ht="14.4" customHeight="1" x14ac:dyDescent="0.3">
      <c r="A307" s="756" t="s">
        <v>564</v>
      </c>
      <c r="B307" s="757" t="s">
        <v>4374</v>
      </c>
      <c r="C307" s="757" t="s">
        <v>4287</v>
      </c>
      <c r="D307" s="757" t="s">
        <v>4844</v>
      </c>
      <c r="E307" s="757" t="s">
        <v>4845</v>
      </c>
      <c r="F307" s="761">
        <v>11</v>
      </c>
      <c r="G307" s="761">
        <v>20229</v>
      </c>
      <c r="H307" s="761">
        <v>1.7981333333333334</v>
      </c>
      <c r="I307" s="761">
        <v>1839</v>
      </c>
      <c r="J307" s="761">
        <v>6</v>
      </c>
      <c r="K307" s="761">
        <v>11250</v>
      </c>
      <c r="L307" s="761">
        <v>1</v>
      </c>
      <c r="M307" s="761">
        <v>1875</v>
      </c>
      <c r="N307" s="761">
        <v>4</v>
      </c>
      <c r="O307" s="761">
        <v>7504</v>
      </c>
      <c r="P307" s="775">
        <v>0.66702222222222218</v>
      </c>
      <c r="Q307" s="762">
        <v>1876</v>
      </c>
    </row>
    <row r="308" spans="1:17" ht="14.4" customHeight="1" x14ac:dyDescent="0.3">
      <c r="A308" s="756" t="s">
        <v>564</v>
      </c>
      <c r="B308" s="757" t="s">
        <v>4374</v>
      </c>
      <c r="C308" s="757" t="s">
        <v>4287</v>
      </c>
      <c r="D308" s="757" t="s">
        <v>4417</v>
      </c>
      <c r="E308" s="757" t="s">
        <v>4418</v>
      </c>
      <c r="F308" s="761">
        <v>1</v>
      </c>
      <c r="G308" s="761">
        <v>9123</v>
      </c>
      <c r="H308" s="761"/>
      <c r="I308" s="761">
        <v>9123</v>
      </c>
      <c r="J308" s="761"/>
      <c r="K308" s="761"/>
      <c r="L308" s="761"/>
      <c r="M308" s="761"/>
      <c r="N308" s="761">
        <v>1</v>
      </c>
      <c r="O308" s="761">
        <v>9346</v>
      </c>
      <c r="P308" s="775"/>
      <c r="Q308" s="762">
        <v>9346</v>
      </c>
    </row>
    <row r="309" spans="1:17" ht="14.4" customHeight="1" x14ac:dyDescent="0.3">
      <c r="A309" s="756" t="s">
        <v>564</v>
      </c>
      <c r="B309" s="757" t="s">
        <v>4374</v>
      </c>
      <c r="C309" s="757" t="s">
        <v>4287</v>
      </c>
      <c r="D309" s="757" t="s">
        <v>4338</v>
      </c>
      <c r="E309" s="757" t="s">
        <v>4339</v>
      </c>
      <c r="F309" s="761">
        <v>7</v>
      </c>
      <c r="G309" s="761">
        <v>3052</v>
      </c>
      <c r="H309" s="761">
        <v>0.38226452905811625</v>
      </c>
      <c r="I309" s="761">
        <v>436</v>
      </c>
      <c r="J309" s="761">
        <v>18</v>
      </c>
      <c r="K309" s="761">
        <v>7984</v>
      </c>
      <c r="L309" s="761">
        <v>1</v>
      </c>
      <c r="M309" s="761">
        <v>443.55555555555554</v>
      </c>
      <c r="N309" s="761">
        <v>9</v>
      </c>
      <c r="O309" s="761">
        <v>4005</v>
      </c>
      <c r="P309" s="775">
        <v>0.50162825651302601</v>
      </c>
      <c r="Q309" s="762">
        <v>445</v>
      </c>
    </row>
    <row r="310" spans="1:17" ht="14.4" customHeight="1" x14ac:dyDescent="0.3">
      <c r="A310" s="756" t="s">
        <v>564</v>
      </c>
      <c r="B310" s="757" t="s">
        <v>4374</v>
      </c>
      <c r="C310" s="757" t="s">
        <v>4287</v>
      </c>
      <c r="D310" s="757" t="s">
        <v>4419</v>
      </c>
      <c r="E310" s="757" t="s">
        <v>4420</v>
      </c>
      <c r="F310" s="761">
        <v>8</v>
      </c>
      <c r="G310" s="761">
        <v>6816</v>
      </c>
      <c r="H310" s="761">
        <v>0.2136610137613241</v>
      </c>
      <c r="I310" s="761">
        <v>852</v>
      </c>
      <c r="J310" s="761">
        <v>37</v>
      </c>
      <c r="K310" s="761">
        <v>31901</v>
      </c>
      <c r="L310" s="761">
        <v>1</v>
      </c>
      <c r="M310" s="761">
        <v>862.18918918918916</v>
      </c>
      <c r="N310" s="761">
        <v>26</v>
      </c>
      <c r="O310" s="761">
        <v>22490</v>
      </c>
      <c r="P310" s="775">
        <v>0.70499357386915773</v>
      </c>
      <c r="Q310" s="762">
        <v>865</v>
      </c>
    </row>
    <row r="311" spans="1:17" ht="14.4" customHeight="1" x14ac:dyDescent="0.3">
      <c r="A311" s="756" t="s">
        <v>564</v>
      </c>
      <c r="B311" s="757" t="s">
        <v>4374</v>
      </c>
      <c r="C311" s="757" t="s">
        <v>4287</v>
      </c>
      <c r="D311" s="757" t="s">
        <v>4425</v>
      </c>
      <c r="E311" s="757" t="s">
        <v>4426</v>
      </c>
      <c r="F311" s="761">
        <v>14</v>
      </c>
      <c r="G311" s="761">
        <v>0</v>
      </c>
      <c r="H311" s="761"/>
      <c r="I311" s="761">
        <v>0</v>
      </c>
      <c r="J311" s="761">
        <v>18</v>
      </c>
      <c r="K311" s="761">
        <v>0</v>
      </c>
      <c r="L311" s="761"/>
      <c r="M311" s="761">
        <v>0</v>
      </c>
      <c r="N311" s="761">
        <v>9</v>
      </c>
      <c r="O311" s="761">
        <v>0</v>
      </c>
      <c r="P311" s="775"/>
      <c r="Q311" s="762">
        <v>0</v>
      </c>
    </row>
    <row r="312" spans="1:17" ht="14.4" customHeight="1" x14ac:dyDescent="0.3">
      <c r="A312" s="756" t="s">
        <v>564</v>
      </c>
      <c r="B312" s="757" t="s">
        <v>4374</v>
      </c>
      <c r="C312" s="757" t="s">
        <v>4287</v>
      </c>
      <c r="D312" s="757" t="s">
        <v>4427</v>
      </c>
      <c r="E312" s="757" t="s">
        <v>4428</v>
      </c>
      <c r="F312" s="761">
        <v>220</v>
      </c>
      <c r="G312" s="761">
        <v>0</v>
      </c>
      <c r="H312" s="761"/>
      <c r="I312" s="761">
        <v>0</v>
      </c>
      <c r="J312" s="761">
        <v>237</v>
      </c>
      <c r="K312" s="761">
        <v>0</v>
      </c>
      <c r="L312" s="761"/>
      <c r="M312" s="761">
        <v>0</v>
      </c>
      <c r="N312" s="761">
        <v>237</v>
      </c>
      <c r="O312" s="761">
        <v>0</v>
      </c>
      <c r="P312" s="775"/>
      <c r="Q312" s="762">
        <v>0</v>
      </c>
    </row>
    <row r="313" spans="1:17" ht="14.4" customHeight="1" x14ac:dyDescent="0.3">
      <c r="A313" s="756" t="s">
        <v>564</v>
      </c>
      <c r="B313" s="757" t="s">
        <v>4374</v>
      </c>
      <c r="C313" s="757" t="s">
        <v>4287</v>
      </c>
      <c r="D313" s="757" t="s">
        <v>4846</v>
      </c>
      <c r="E313" s="757" t="s">
        <v>4847</v>
      </c>
      <c r="F313" s="761">
        <v>197</v>
      </c>
      <c r="G313" s="761">
        <v>7468467</v>
      </c>
      <c r="H313" s="761">
        <v>0.95613805319523204</v>
      </c>
      <c r="I313" s="761">
        <v>37911</v>
      </c>
      <c r="J313" s="761">
        <v>202</v>
      </c>
      <c r="K313" s="761">
        <v>7811076</v>
      </c>
      <c r="L313" s="761">
        <v>1</v>
      </c>
      <c r="M313" s="761">
        <v>38668.69306930693</v>
      </c>
      <c r="N313" s="761">
        <v>176</v>
      </c>
      <c r="O313" s="761">
        <v>6810144</v>
      </c>
      <c r="P313" s="775">
        <v>0.87185734718238561</v>
      </c>
      <c r="Q313" s="762">
        <v>38694</v>
      </c>
    </row>
    <row r="314" spans="1:17" ht="14.4" customHeight="1" x14ac:dyDescent="0.3">
      <c r="A314" s="756" t="s">
        <v>564</v>
      </c>
      <c r="B314" s="757" t="s">
        <v>4374</v>
      </c>
      <c r="C314" s="757" t="s">
        <v>4287</v>
      </c>
      <c r="D314" s="757" t="s">
        <v>4431</v>
      </c>
      <c r="E314" s="757" t="s">
        <v>4432</v>
      </c>
      <c r="F314" s="761">
        <v>107</v>
      </c>
      <c r="G314" s="761">
        <v>0</v>
      </c>
      <c r="H314" s="761"/>
      <c r="I314" s="761">
        <v>0</v>
      </c>
      <c r="J314" s="761">
        <v>105</v>
      </c>
      <c r="K314" s="761">
        <v>0</v>
      </c>
      <c r="L314" s="761"/>
      <c r="M314" s="761">
        <v>0</v>
      </c>
      <c r="N314" s="761">
        <v>104</v>
      </c>
      <c r="O314" s="761">
        <v>0</v>
      </c>
      <c r="P314" s="775"/>
      <c r="Q314" s="762">
        <v>0</v>
      </c>
    </row>
    <row r="315" spans="1:17" ht="14.4" customHeight="1" x14ac:dyDescent="0.3">
      <c r="A315" s="756" t="s">
        <v>564</v>
      </c>
      <c r="B315" s="757" t="s">
        <v>4374</v>
      </c>
      <c r="C315" s="757" t="s">
        <v>4287</v>
      </c>
      <c r="D315" s="757" t="s">
        <v>4346</v>
      </c>
      <c r="E315" s="757" t="s">
        <v>4347</v>
      </c>
      <c r="F315" s="761">
        <v>247</v>
      </c>
      <c r="G315" s="761">
        <v>86203</v>
      </c>
      <c r="H315" s="761">
        <v>0.90188426570134228</v>
      </c>
      <c r="I315" s="761">
        <v>349</v>
      </c>
      <c r="J315" s="761">
        <v>257</v>
      </c>
      <c r="K315" s="761">
        <v>95581</v>
      </c>
      <c r="L315" s="761">
        <v>1</v>
      </c>
      <c r="M315" s="761">
        <v>371.91050583657585</v>
      </c>
      <c r="N315" s="761">
        <v>266</v>
      </c>
      <c r="O315" s="761">
        <v>99218</v>
      </c>
      <c r="P315" s="775">
        <v>1.0380514955901277</v>
      </c>
      <c r="Q315" s="762">
        <v>373</v>
      </c>
    </row>
    <row r="316" spans="1:17" ht="14.4" customHeight="1" x14ac:dyDescent="0.3">
      <c r="A316" s="756" t="s">
        <v>564</v>
      </c>
      <c r="B316" s="757" t="s">
        <v>4374</v>
      </c>
      <c r="C316" s="757" t="s">
        <v>4287</v>
      </c>
      <c r="D316" s="757" t="s">
        <v>4848</v>
      </c>
      <c r="E316" s="757" t="s">
        <v>4849</v>
      </c>
      <c r="F316" s="761">
        <v>149</v>
      </c>
      <c r="G316" s="761">
        <v>0</v>
      </c>
      <c r="H316" s="761"/>
      <c r="I316" s="761">
        <v>0</v>
      </c>
      <c r="J316" s="761">
        <v>179</v>
      </c>
      <c r="K316" s="761">
        <v>0</v>
      </c>
      <c r="L316" s="761"/>
      <c r="M316" s="761">
        <v>0</v>
      </c>
      <c r="N316" s="761">
        <v>165</v>
      </c>
      <c r="O316" s="761">
        <v>0</v>
      </c>
      <c r="P316" s="775"/>
      <c r="Q316" s="762">
        <v>0</v>
      </c>
    </row>
    <row r="317" spans="1:17" ht="14.4" customHeight="1" x14ac:dyDescent="0.3">
      <c r="A317" s="756" t="s">
        <v>564</v>
      </c>
      <c r="B317" s="757" t="s">
        <v>4374</v>
      </c>
      <c r="C317" s="757" t="s">
        <v>4287</v>
      </c>
      <c r="D317" s="757" t="s">
        <v>4384</v>
      </c>
      <c r="E317" s="757" t="s">
        <v>4385</v>
      </c>
      <c r="F317" s="761">
        <v>25</v>
      </c>
      <c r="G317" s="761">
        <v>0</v>
      </c>
      <c r="H317" s="761"/>
      <c r="I317" s="761">
        <v>0</v>
      </c>
      <c r="J317" s="761">
        <v>32</v>
      </c>
      <c r="K317" s="761">
        <v>0</v>
      </c>
      <c r="L317" s="761"/>
      <c r="M317" s="761">
        <v>0</v>
      </c>
      <c r="N317" s="761">
        <v>24</v>
      </c>
      <c r="O317" s="761">
        <v>0</v>
      </c>
      <c r="P317" s="775"/>
      <c r="Q317" s="762">
        <v>0</v>
      </c>
    </row>
    <row r="318" spans="1:17" ht="14.4" customHeight="1" x14ac:dyDescent="0.3">
      <c r="A318" s="756" t="s">
        <v>564</v>
      </c>
      <c r="B318" s="757" t="s">
        <v>4374</v>
      </c>
      <c r="C318" s="757" t="s">
        <v>4287</v>
      </c>
      <c r="D318" s="757" t="s">
        <v>4850</v>
      </c>
      <c r="E318" s="757" t="s">
        <v>4851</v>
      </c>
      <c r="F318" s="761">
        <v>5</v>
      </c>
      <c r="G318" s="761">
        <v>0</v>
      </c>
      <c r="H318" s="761"/>
      <c r="I318" s="761">
        <v>0</v>
      </c>
      <c r="J318" s="761">
        <v>10</v>
      </c>
      <c r="K318" s="761">
        <v>0</v>
      </c>
      <c r="L318" s="761"/>
      <c r="M318" s="761">
        <v>0</v>
      </c>
      <c r="N318" s="761">
        <v>8</v>
      </c>
      <c r="O318" s="761">
        <v>0</v>
      </c>
      <c r="P318" s="775"/>
      <c r="Q318" s="762">
        <v>0</v>
      </c>
    </row>
    <row r="319" spans="1:17" ht="14.4" customHeight="1" x14ac:dyDescent="0.3">
      <c r="A319" s="756" t="s">
        <v>564</v>
      </c>
      <c r="B319" s="757" t="s">
        <v>4374</v>
      </c>
      <c r="C319" s="757" t="s">
        <v>4287</v>
      </c>
      <c r="D319" s="757" t="s">
        <v>4852</v>
      </c>
      <c r="E319" s="757" t="s">
        <v>4853</v>
      </c>
      <c r="F319" s="761">
        <v>25</v>
      </c>
      <c r="G319" s="761">
        <v>0</v>
      </c>
      <c r="H319" s="761"/>
      <c r="I319" s="761">
        <v>0</v>
      </c>
      <c r="J319" s="761">
        <v>44</v>
      </c>
      <c r="K319" s="761">
        <v>0</v>
      </c>
      <c r="L319" s="761"/>
      <c r="M319" s="761">
        <v>0</v>
      </c>
      <c r="N319" s="761">
        <v>60</v>
      </c>
      <c r="O319" s="761">
        <v>0</v>
      </c>
      <c r="P319" s="775"/>
      <c r="Q319" s="762">
        <v>0</v>
      </c>
    </row>
    <row r="320" spans="1:17" ht="14.4" customHeight="1" x14ac:dyDescent="0.3">
      <c r="A320" s="756" t="s">
        <v>564</v>
      </c>
      <c r="B320" s="757" t="s">
        <v>4374</v>
      </c>
      <c r="C320" s="757" t="s">
        <v>4287</v>
      </c>
      <c r="D320" s="757" t="s">
        <v>4854</v>
      </c>
      <c r="E320" s="757" t="s">
        <v>4855</v>
      </c>
      <c r="F320" s="761">
        <v>3</v>
      </c>
      <c r="G320" s="761">
        <v>20643</v>
      </c>
      <c r="H320" s="761">
        <v>0.22853125795702378</v>
      </c>
      <c r="I320" s="761">
        <v>6881</v>
      </c>
      <c r="J320" s="761">
        <v>13</v>
      </c>
      <c r="K320" s="761">
        <v>90329</v>
      </c>
      <c r="L320" s="761">
        <v>1</v>
      </c>
      <c r="M320" s="761">
        <v>6948.3846153846152</v>
      </c>
      <c r="N320" s="761">
        <v>8</v>
      </c>
      <c r="O320" s="761">
        <v>55656</v>
      </c>
      <c r="P320" s="775">
        <v>0.61614763807857942</v>
      </c>
      <c r="Q320" s="762">
        <v>6957</v>
      </c>
    </row>
    <row r="321" spans="1:17" ht="14.4" customHeight="1" x14ac:dyDescent="0.3">
      <c r="A321" s="756" t="s">
        <v>564</v>
      </c>
      <c r="B321" s="757" t="s">
        <v>4374</v>
      </c>
      <c r="C321" s="757" t="s">
        <v>4287</v>
      </c>
      <c r="D321" s="757" t="s">
        <v>4856</v>
      </c>
      <c r="E321" s="757" t="s">
        <v>4857</v>
      </c>
      <c r="F321" s="761">
        <v>3</v>
      </c>
      <c r="G321" s="761">
        <v>0</v>
      </c>
      <c r="H321" s="761"/>
      <c r="I321" s="761">
        <v>0</v>
      </c>
      <c r="J321" s="761">
        <v>5</v>
      </c>
      <c r="K321" s="761">
        <v>0</v>
      </c>
      <c r="L321" s="761"/>
      <c r="M321" s="761">
        <v>0</v>
      </c>
      <c r="N321" s="761">
        <v>2</v>
      </c>
      <c r="O321" s="761">
        <v>0</v>
      </c>
      <c r="P321" s="775"/>
      <c r="Q321" s="762">
        <v>0</v>
      </c>
    </row>
    <row r="322" spans="1:17" ht="14.4" customHeight="1" x14ac:dyDescent="0.3">
      <c r="A322" s="756" t="s">
        <v>564</v>
      </c>
      <c r="B322" s="757" t="s">
        <v>4374</v>
      </c>
      <c r="C322" s="757" t="s">
        <v>4287</v>
      </c>
      <c r="D322" s="757" t="s">
        <v>4348</v>
      </c>
      <c r="E322" s="757" t="s">
        <v>4349</v>
      </c>
      <c r="F322" s="761">
        <v>320</v>
      </c>
      <c r="G322" s="761">
        <v>75200</v>
      </c>
      <c r="H322" s="761">
        <v>0.91064314171883898</v>
      </c>
      <c r="I322" s="761">
        <v>235</v>
      </c>
      <c r="J322" s="761">
        <v>329</v>
      </c>
      <c r="K322" s="761">
        <v>82579</v>
      </c>
      <c r="L322" s="761">
        <v>1</v>
      </c>
      <c r="M322" s="761">
        <v>251</v>
      </c>
      <c r="N322" s="761">
        <v>307</v>
      </c>
      <c r="O322" s="761">
        <v>77057</v>
      </c>
      <c r="P322" s="775">
        <v>0.93313069908814594</v>
      </c>
      <c r="Q322" s="762">
        <v>251</v>
      </c>
    </row>
    <row r="323" spans="1:17" ht="14.4" customHeight="1" x14ac:dyDescent="0.3">
      <c r="A323" s="756" t="s">
        <v>564</v>
      </c>
      <c r="B323" s="757" t="s">
        <v>4374</v>
      </c>
      <c r="C323" s="757" t="s">
        <v>4287</v>
      </c>
      <c r="D323" s="757" t="s">
        <v>4858</v>
      </c>
      <c r="E323" s="757" t="s">
        <v>4859</v>
      </c>
      <c r="F323" s="761">
        <v>20</v>
      </c>
      <c r="G323" s="761">
        <v>256660</v>
      </c>
      <c r="H323" s="761">
        <v>2.4542916156670747</v>
      </c>
      <c r="I323" s="761">
        <v>12833</v>
      </c>
      <c r="J323" s="761">
        <v>8</v>
      </c>
      <c r="K323" s="761">
        <v>104576</v>
      </c>
      <c r="L323" s="761">
        <v>1</v>
      </c>
      <c r="M323" s="761">
        <v>13072</v>
      </c>
      <c r="N323" s="761">
        <v>14</v>
      </c>
      <c r="O323" s="761">
        <v>183078</v>
      </c>
      <c r="P323" s="775">
        <v>1.7506693696450428</v>
      </c>
      <c r="Q323" s="762">
        <v>13077</v>
      </c>
    </row>
    <row r="324" spans="1:17" ht="14.4" customHeight="1" x14ac:dyDescent="0.3">
      <c r="A324" s="756" t="s">
        <v>564</v>
      </c>
      <c r="B324" s="757" t="s">
        <v>4374</v>
      </c>
      <c r="C324" s="757" t="s">
        <v>4287</v>
      </c>
      <c r="D324" s="757" t="s">
        <v>4860</v>
      </c>
      <c r="E324" s="757" t="s">
        <v>4861</v>
      </c>
      <c r="F324" s="761">
        <v>1</v>
      </c>
      <c r="G324" s="761">
        <v>4234</v>
      </c>
      <c r="H324" s="761">
        <v>0.48891454965357967</v>
      </c>
      <c r="I324" s="761">
        <v>4234</v>
      </c>
      <c r="J324" s="761">
        <v>2</v>
      </c>
      <c r="K324" s="761">
        <v>8660</v>
      </c>
      <c r="L324" s="761">
        <v>1</v>
      </c>
      <c r="M324" s="761">
        <v>4330</v>
      </c>
      <c r="N324" s="761">
        <v>1</v>
      </c>
      <c r="O324" s="761">
        <v>4427</v>
      </c>
      <c r="P324" s="775">
        <v>0.5112009237875289</v>
      </c>
      <c r="Q324" s="762">
        <v>4427</v>
      </c>
    </row>
    <row r="325" spans="1:17" ht="14.4" customHeight="1" x14ac:dyDescent="0.3">
      <c r="A325" s="756" t="s">
        <v>564</v>
      </c>
      <c r="B325" s="757" t="s">
        <v>4374</v>
      </c>
      <c r="C325" s="757" t="s">
        <v>4287</v>
      </c>
      <c r="D325" s="757" t="s">
        <v>4862</v>
      </c>
      <c r="E325" s="757" t="s">
        <v>4863</v>
      </c>
      <c r="F325" s="761"/>
      <c r="G325" s="761"/>
      <c r="H325" s="761"/>
      <c r="I325" s="761"/>
      <c r="J325" s="761">
        <v>3</v>
      </c>
      <c r="K325" s="761">
        <v>0</v>
      </c>
      <c r="L325" s="761"/>
      <c r="M325" s="761">
        <v>0</v>
      </c>
      <c r="N325" s="761">
        <v>2</v>
      </c>
      <c r="O325" s="761">
        <v>0</v>
      </c>
      <c r="P325" s="775"/>
      <c r="Q325" s="762">
        <v>0</v>
      </c>
    </row>
    <row r="326" spans="1:17" ht="14.4" customHeight="1" x14ac:dyDescent="0.3">
      <c r="A326" s="756" t="s">
        <v>564</v>
      </c>
      <c r="B326" s="757" t="s">
        <v>4374</v>
      </c>
      <c r="C326" s="757" t="s">
        <v>4287</v>
      </c>
      <c r="D326" s="757" t="s">
        <v>4864</v>
      </c>
      <c r="E326" s="757" t="s">
        <v>4865</v>
      </c>
      <c r="F326" s="761">
        <v>153</v>
      </c>
      <c r="G326" s="761">
        <v>0</v>
      </c>
      <c r="H326" s="761"/>
      <c r="I326" s="761">
        <v>0</v>
      </c>
      <c r="J326" s="761">
        <v>178</v>
      </c>
      <c r="K326" s="761">
        <v>0</v>
      </c>
      <c r="L326" s="761"/>
      <c r="M326" s="761">
        <v>0</v>
      </c>
      <c r="N326" s="761">
        <v>161</v>
      </c>
      <c r="O326" s="761">
        <v>0</v>
      </c>
      <c r="P326" s="775"/>
      <c r="Q326" s="762">
        <v>0</v>
      </c>
    </row>
    <row r="327" spans="1:17" ht="14.4" customHeight="1" x14ac:dyDescent="0.3">
      <c r="A327" s="756" t="s">
        <v>564</v>
      </c>
      <c r="B327" s="757" t="s">
        <v>4374</v>
      </c>
      <c r="C327" s="757" t="s">
        <v>4287</v>
      </c>
      <c r="D327" s="757" t="s">
        <v>4866</v>
      </c>
      <c r="E327" s="757" t="s">
        <v>4867</v>
      </c>
      <c r="F327" s="761">
        <v>9</v>
      </c>
      <c r="G327" s="761">
        <v>0</v>
      </c>
      <c r="H327" s="761"/>
      <c r="I327" s="761">
        <v>0</v>
      </c>
      <c r="J327" s="761">
        <v>7</v>
      </c>
      <c r="K327" s="761">
        <v>0</v>
      </c>
      <c r="L327" s="761"/>
      <c r="M327" s="761">
        <v>0</v>
      </c>
      <c r="N327" s="761">
        <v>5</v>
      </c>
      <c r="O327" s="761">
        <v>0</v>
      </c>
      <c r="P327" s="775"/>
      <c r="Q327" s="762">
        <v>0</v>
      </c>
    </row>
    <row r="328" spans="1:17" ht="14.4" customHeight="1" x14ac:dyDescent="0.3">
      <c r="A328" s="756" t="s">
        <v>564</v>
      </c>
      <c r="B328" s="757" t="s">
        <v>4374</v>
      </c>
      <c r="C328" s="757" t="s">
        <v>4287</v>
      </c>
      <c r="D328" s="757" t="s">
        <v>4439</v>
      </c>
      <c r="E328" s="757" t="s">
        <v>4440</v>
      </c>
      <c r="F328" s="761">
        <v>2</v>
      </c>
      <c r="G328" s="761">
        <v>9350</v>
      </c>
      <c r="H328" s="761">
        <v>0.98879018612521152</v>
      </c>
      <c r="I328" s="761">
        <v>4675</v>
      </c>
      <c r="J328" s="761">
        <v>2</v>
      </c>
      <c r="K328" s="761">
        <v>9456</v>
      </c>
      <c r="L328" s="761">
        <v>1</v>
      </c>
      <c r="M328" s="761">
        <v>4728</v>
      </c>
      <c r="N328" s="761"/>
      <c r="O328" s="761"/>
      <c r="P328" s="775"/>
      <c r="Q328" s="762"/>
    </row>
    <row r="329" spans="1:17" ht="14.4" customHeight="1" x14ac:dyDescent="0.3">
      <c r="A329" s="756" t="s">
        <v>564</v>
      </c>
      <c r="B329" s="757" t="s">
        <v>4374</v>
      </c>
      <c r="C329" s="757" t="s">
        <v>4287</v>
      </c>
      <c r="D329" s="757" t="s">
        <v>4868</v>
      </c>
      <c r="E329" s="757" t="s">
        <v>4869</v>
      </c>
      <c r="F329" s="761"/>
      <c r="G329" s="761"/>
      <c r="H329" s="761"/>
      <c r="I329" s="761"/>
      <c r="J329" s="761">
        <v>4</v>
      </c>
      <c r="K329" s="761">
        <v>0</v>
      </c>
      <c r="L329" s="761"/>
      <c r="M329" s="761">
        <v>0</v>
      </c>
      <c r="N329" s="761">
        <v>1</v>
      </c>
      <c r="O329" s="761">
        <v>0</v>
      </c>
      <c r="P329" s="775"/>
      <c r="Q329" s="762">
        <v>0</v>
      </c>
    </row>
    <row r="330" spans="1:17" ht="14.4" customHeight="1" x14ac:dyDescent="0.3">
      <c r="A330" s="756" t="s">
        <v>564</v>
      </c>
      <c r="B330" s="757" t="s">
        <v>4374</v>
      </c>
      <c r="C330" s="757" t="s">
        <v>4287</v>
      </c>
      <c r="D330" s="757" t="s">
        <v>4386</v>
      </c>
      <c r="E330" s="757" t="s">
        <v>4387</v>
      </c>
      <c r="F330" s="761">
        <v>1</v>
      </c>
      <c r="G330" s="761">
        <v>18423</v>
      </c>
      <c r="H330" s="761">
        <v>0.24733174916428369</v>
      </c>
      <c r="I330" s="761">
        <v>18423</v>
      </c>
      <c r="J330" s="761">
        <v>4</v>
      </c>
      <c r="K330" s="761">
        <v>74487</v>
      </c>
      <c r="L330" s="761">
        <v>1</v>
      </c>
      <c r="M330" s="761">
        <v>18621.75</v>
      </c>
      <c r="N330" s="761">
        <v>2</v>
      </c>
      <c r="O330" s="761">
        <v>37381</v>
      </c>
      <c r="P330" s="775">
        <v>0.50184595969766532</v>
      </c>
      <c r="Q330" s="762">
        <v>18690.5</v>
      </c>
    </row>
    <row r="331" spans="1:17" ht="14.4" customHeight="1" x14ac:dyDescent="0.3">
      <c r="A331" s="756" t="s">
        <v>564</v>
      </c>
      <c r="B331" s="757" t="s">
        <v>4374</v>
      </c>
      <c r="C331" s="757" t="s">
        <v>4287</v>
      </c>
      <c r="D331" s="757" t="s">
        <v>4388</v>
      </c>
      <c r="E331" s="757" t="s">
        <v>4389</v>
      </c>
      <c r="F331" s="761">
        <v>1</v>
      </c>
      <c r="G331" s="761">
        <v>0</v>
      </c>
      <c r="H331" s="761"/>
      <c r="I331" s="761">
        <v>0</v>
      </c>
      <c r="J331" s="761">
        <v>3</v>
      </c>
      <c r="K331" s="761">
        <v>0</v>
      </c>
      <c r="L331" s="761"/>
      <c r="M331" s="761">
        <v>0</v>
      </c>
      <c r="N331" s="761">
        <v>4</v>
      </c>
      <c r="O331" s="761">
        <v>0</v>
      </c>
      <c r="P331" s="775"/>
      <c r="Q331" s="762">
        <v>0</v>
      </c>
    </row>
    <row r="332" spans="1:17" ht="14.4" customHeight="1" x14ac:dyDescent="0.3">
      <c r="A332" s="756" t="s">
        <v>564</v>
      </c>
      <c r="B332" s="757" t="s">
        <v>4374</v>
      </c>
      <c r="C332" s="757" t="s">
        <v>4287</v>
      </c>
      <c r="D332" s="757" t="s">
        <v>4870</v>
      </c>
      <c r="E332" s="757" t="s">
        <v>4871</v>
      </c>
      <c r="F332" s="761">
        <v>5</v>
      </c>
      <c r="G332" s="761">
        <v>0</v>
      </c>
      <c r="H332" s="761"/>
      <c r="I332" s="761">
        <v>0</v>
      </c>
      <c r="J332" s="761">
        <v>13</v>
      </c>
      <c r="K332" s="761">
        <v>0</v>
      </c>
      <c r="L332" s="761"/>
      <c r="M332" s="761">
        <v>0</v>
      </c>
      <c r="N332" s="761">
        <v>2</v>
      </c>
      <c r="O332" s="761">
        <v>0</v>
      </c>
      <c r="P332" s="775"/>
      <c r="Q332" s="762">
        <v>0</v>
      </c>
    </row>
    <row r="333" spans="1:17" ht="14.4" customHeight="1" x14ac:dyDescent="0.3">
      <c r="A333" s="756" t="s">
        <v>564</v>
      </c>
      <c r="B333" s="757" t="s">
        <v>4374</v>
      </c>
      <c r="C333" s="757" t="s">
        <v>4287</v>
      </c>
      <c r="D333" s="757" t="s">
        <v>4872</v>
      </c>
      <c r="E333" s="757" t="s">
        <v>4873</v>
      </c>
      <c r="F333" s="761">
        <v>1</v>
      </c>
      <c r="G333" s="761">
        <v>0</v>
      </c>
      <c r="H333" s="761"/>
      <c r="I333" s="761">
        <v>0</v>
      </c>
      <c r="J333" s="761">
        <v>1</v>
      </c>
      <c r="K333" s="761">
        <v>0</v>
      </c>
      <c r="L333" s="761"/>
      <c r="M333" s="761">
        <v>0</v>
      </c>
      <c r="N333" s="761"/>
      <c r="O333" s="761"/>
      <c r="P333" s="775"/>
      <c r="Q333" s="762"/>
    </row>
    <row r="334" spans="1:17" ht="14.4" customHeight="1" x14ac:dyDescent="0.3">
      <c r="A334" s="756" t="s">
        <v>564</v>
      </c>
      <c r="B334" s="757" t="s">
        <v>4374</v>
      </c>
      <c r="C334" s="757" t="s">
        <v>4287</v>
      </c>
      <c r="D334" s="757" t="s">
        <v>4874</v>
      </c>
      <c r="E334" s="757" t="s">
        <v>4781</v>
      </c>
      <c r="F334" s="761"/>
      <c r="G334" s="761"/>
      <c r="H334" s="761"/>
      <c r="I334" s="761"/>
      <c r="J334" s="761">
        <v>1</v>
      </c>
      <c r="K334" s="761">
        <v>0</v>
      </c>
      <c r="L334" s="761"/>
      <c r="M334" s="761">
        <v>0</v>
      </c>
      <c r="N334" s="761">
        <v>1</v>
      </c>
      <c r="O334" s="761">
        <v>0</v>
      </c>
      <c r="P334" s="775"/>
      <c r="Q334" s="762">
        <v>0</v>
      </c>
    </row>
    <row r="335" spans="1:17" ht="14.4" customHeight="1" x14ac:dyDescent="0.3">
      <c r="A335" s="756" t="s">
        <v>564</v>
      </c>
      <c r="B335" s="757" t="s">
        <v>4374</v>
      </c>
      <c r="C335" s="757" t="s">
        <v>4287</v>
      </c>
      <c r="D335" s="757" t="s">
        <v>4875</v>
      </c>
      <c r="E335" s="757" t="s">
        <v>4876</v>
      </c>
      <c r="F335" s="761">
        <v>81</v>
      </c>
      <c r="G335" s="761">
        <v>0</v>
      </c>
      <c r="H335" s="761"/>
      <c r="I335" s="761">
        <v>0</v>
      </c>
      <c r="J335" s="761">
        <v>59</v>
      </c>
      <c r="K335" s="761">
        <v>0</v>
      </c>
      <c r="L335" s="761"/>
      <c r="M335" s="761">
        <v>0</v>
      </c>
      <c r="N335" s="761">
        <v>24</v>
      </c>
      <c r="O335" s="761">
        <v>0</v>
      </c>
      <c r="P335" s="775"/>
      <c r="Q335" s="762">
        <v>0</v>
      </c>
    </row>
    <row r="336" spans="1:17" ht="14.4" customHeight="1" x14ac:dyDescent="0.3">
      <c r="A336" s="756" t="s">
        <v>564</v>
      </c>
      <c r="B336" s="757" t="s">
        <v>4374</v>
      </c>
      <c r="C336" s="757" t="s">
        <v>4287</v>
      </c>
      <c r="D336" s="757" t="s">
        <v>4877</v>
      </c>
      <c r="E336" s="757" t="s">
        <v>4878</v>
      </c>
      <c r="F336" s="761">
        <v>11</v>
      </c>
      <c r="G336" s="761">
        <v>0</v>
      </c>
      <c r="H336" s="761"/>
      <c r="I336" s="761">
        <v>0</v>
      </c>
      <c r="J336" s="761">
        <v>2</v>
      </c>
      <c r="K336" s="761">
        <v>0</v>
      </c>
      <c r="L336" s="761"/>
      <c r="M336" s="761">
        <v>0</v>
      </c>
      <c r="N336" s="761">
        <v>3</v>
      </c>
      <c r="O336" s="761">
        <v>0</v>
      </c>
      <c r="P336" s="775"/>
      <c r="Q336" s="762">
        <v>0</v>
      </c>
    </row>
    <row r="337" spans="1:17" ht="14.4" customHeight="1" x14ac:dyDescent="0.3">
      <c r="A337" s="756" t="s">
        <v>564</v>
      </c>
      <c r="B337" s="757" t="s">
        <v>4374</v>
      </c>
      <c r="C337" s="757" t="s">
        <v>4287</v>
      </c>
      <c r="D337" s="757" t="s">
        <v>4879</v>
      </c>
      <c r="E337" s="757" t="s">
        <v>4876</v>
      </c>
      <c r="F337" s="761">
        <v>3</v>
      </c>
      <c r="G337" s="761">
        <v>0</v>
      </c>
      <c r="H337" s="761"/>
      <c r="I337" s="761">
        <v>0</v>
      </c>
      <c r="J337" s="761">
        <v>26</v>
      </c>
      <c r="K337" s="761">
        <v>0</v>
      </c>
      <c r="L337" s="761"/>
      <c r="M337" s="761">
        <v>0</v>
      </c>
      <c r="N337" s="761">
        <v>33</v>
      </c>
      <c r="O337" s="761">
        <v>0</v>
      </c>
      <c r="P337" s="775"/>
      <c r="Q337" s="762">
        <v>0</v>
      </c>
    </row>
    <row r="338" spans="1:17" ht="14.4" customHeight="1" x14ac:dyDescent="0.3">
      <c r="A338" s="756" t="s">
        <v>564</v>
      </c>
      <c r="B338" s="757" t="s">
        <v>4374</v>
      </c>
      <c r="C338" s="757" t="s">
        <v>4287</v>
      </c>
      <c r="D338" s="757" t="s">
        <v>4880</v>
      </c>
      <c r="E338" s="757" t="s">
        <v>4873</v>
      </c>
      <c r="F338" s="761"/>
      <c r="G338" s="761"/>
      <c r="H338" s="761"/>
      <c r="I338" s="761"/>
      <c r="J338" s="761">
        <v>1</v>
      </c>
      <c r="K338" s="761">
        <v>0</v>
      </c>
      <c r="L338" s="761"/>
      <c r="M338" s="761">
        <v>0</v>
      </c>
      <c r="N338" s="761"/>
      <c r="O338" s="761"/>
      <c r="P338" s="775"/>
      <c r="Q338" s="762"/>
    </row>
    <row r="339" spans="1:17" ht="14.4" customHeight="1" x14ac:dyDescent="0.3">
      <c r="A339" s="756" t="s">
        <v>564</v>
      </c>
      <c r="B339" s="757" t="s">
        <v>4374</v>
      </c>
      <c r="C339" s="757" t="s">
        <v>4287</v>
      </c>
      <c r="D339" s="757" t="s">
        <v>4390</v>
      </c>
      <c r="E339" s="757" t="s">
        <v>4391</v>
      </c>
      <c r="F339" s="761">
        <v>1</v>
      </c>
      <c r="G339" s="761">
        <v>0</v>
      </c>
      <c r="H339" s="761"/>
      <c r="I339" s="761">
        <v>0</v>
      </c>
      <c r="J339" s="761">
        <v>7</v>
      </c>
      <c r="K339" s="761">
        <v>0</v>
      </c>
      <c r="L339" s="761"/>
      <c r="M339" s="761">
        <v>0</v>
      </c>
      <c r="N339" s="761">
        <v>11</v>
      </c>
      <c r="O339" s="761">
        <v>0</v>
      </c>
      <c r="P339" s="775"/>
      <c r="Q339" s="762">
        <v>0</v>
      </c>
    </row>
    <row r="340" spans="1:17" ht="14.4" customHeight="1" x14ac:dyDescent="0.3">
      <c r="A340" s="756" t="s">
        <v>564</v>
      </c>
      <c r="B340" s="757" t="s">
        <v>4374</v>
      </c>
      <c r="C340" s="757" t="s">
        <v>4287</v>
      </c>
      <c r="D340" s="757" t="s">
        <v>4881</v>
      </c>
      <c r="E340" s="757" t="s">
        <v>4882</v>
      </c>
      <c r="F340" s="761">
        <v>3</v>
      </c>
      <c r="G340" s="761">
        <v>0</v>
      </c>
      <c r="H340" s="761"/>
      <c r="I340" s="761">
        <v>0</v>
      </c>
      <c r="J340" s="761">
        <v>2</v>
      </c>
      <c r="K340" s="761">
        <v>0</v>
      </c>
      <c r="L340" s="761"/>
      <c r="M340" s="761">
        <v>0</v>
      </c>
      <c r="N340" s="761">
        <v>1</v>
      </c>
      <c r="O340" s="761">
        <v>0</v>
      </c>
      <c r="P340" s="775"/>
      <c r="Q340" s="762">
        <v>0</v>
      </c>
    </row>
    <row r="341" spans="1:17" ht="14.4" customHeight="1" x14ac:dyDescent="0.3">
      <c r="A341" s="756" t="s">
        <v>564</v>
      </c>
      <c r="B341" s="757" t="s">
        <v>4374</v>
      </c>
      <c r="C341" s="757" t="s">
        <v>4287</v>
      </c>
      <c r="D341" s="757" t="s">
        <v>4883</v>
      </c>
      <c r="E341" s="757" t="s">
        <v>4884</v>
      </c>
      <c r="F341" s="761">
        <v>3</v>
      </c>
      <c r="G341" s="761">
        <v>144624</v>
      </c>
      <c r="H341" s="761">
        <v>0.73528155695198583</v>
      </c>
      <c r="I341" s="761">
        <v>48208</v>
      </c>
      <c r="J341" s="761">
        <v>4</v>
      </c>
      <c r="K341" s="761">
        <v>196692</v>
      </c>
      <c r="L341" s="761">
        <v>1</v>
      </c>
      <c r="M341" s="761">
        <v>49173</v>
      </c>
      <c r="N341" s="761">
        <v>7</v>
      </c>
      <c r="O341" s="761">
        <v>344309</v>
      </c>
      <c r="P341" s="775">
        <v>1.7504982409045615</v>
      </c>
      <c r="Q341" s="762">
        <v>49187</v>
      </c>
    </row>
    <row r="342" spans="1:17" ht="14.4" customHeight="1" x14ac:dyDescent="0.3">
      <c r="A342" s="756" t="s">
        <v>564</v>
      </c>
      <c r="B342" s="757" t="s">
        <v>4374</v>
      </c>
      <c r="C342" s="757" t="s">
        <v>4287</v>
      </c>
      <c r="D342" s="757" t="s">
        <v>4885</v>
      </c>
      <c r="E342" s="757" t="s">
        <v>4815</v>
      </c>
      <c r="F342" s="761">
        <v>3</v>
      </c>
      <c r="G342" s="761">
        <v>0</v>
      </c>
      <c r="H342" s="761"/>
      <c r="I342" s="761">
        <v>0</v>
      </c>
      <c r="J342" s="761">
        <v>3</v>
      </c>
      <c r="K342" s="761">
        <v>0</v>
      </c>
      <c r="L342" s="761"/>
      <c r="M342" s="761">
        <v>0</v>
      </c>
      <c r="N342" s="761">
        <v>2</v>
      </c>
      <c r="O342" s="761">
        <v>0</v>
      </c>
      <c r="P342" s="775"/>
      <c r="Q342" s="762">
        <v>0</v>
      </c>
    </row>
    <row r="343" spans="1:17" ht="14.4" customHeight="1" x14ac:dyDescent="0.3">
      <c r="A343" s="756" t="s">
        <v>564</v>
      </c>
      <c r="B343" s="757" t="s">
        <v>4374</v>
      </c>
      <c r="C343" s="757" t="s">
        <v>4287</v>
      </c>
      <c r="D343" s="757" t="s">
        <v>4886</v>
      </c>
      <c r="E343" s="757" t="s">
        <v>4887</v>
      </c>
      <c r="F343" s="761">
        <v>5</v>
      </c>
      <c r="G343" s="761">
        <v>0</v>
      </c>
      <c r="H343" s="761"/>
      <c r="I343" s="761">
        <v>0</v>
      </c>
      <c r="J343" s="761">
        <v>6</v>
      </c>
      <c r="K343" s="761">
        <v>0</v>
      </c>
      <c r="L343" s="761"/>
      <c r="M343" s="761">
        <v>0</v>
      </c>
      <c r="N343" s="761">
        <v>7</v>
      </c>
      <c r="O343" s="761">
        <v>0</v>
      </c>
      <c r="P343" s="775"/>
      <c r="Q343" s="762">
        <v>0</v>
      </c>
    </row>
    <row r="344" spans="1:17" ht="14.4" customHeight="1" x14ac:dyDescent="0.3">
      <c r="A344" s="756" t="s">
        <v>564</v>
      </c>
      <c r="B344" s="757" t="s">
        <v>4374</v>
      </c>
      <c r="C344" s="757" t="s">
        <v>4287</v>
      </c>
      <c r="D344" s="757" t="s">
        <v>4888</v>
      </c>
      <c r="E344" s="757" t="s">
        <v>4843</v>
      </c>
      <c r="F344" s="761"/>
      <c r="G344" s="761"/>
      <c r="H344" s="761"/>
      <c r="I344" s="761"/>
      <c r="J344" s="761">
        <v>2</v>
      </c>
      <c r="K344" s="761">
        <v>124484</v>
      </c>
      <c r="L344" s="761">
        <v>1</v>
      </c>
      <c r="M344" s="761">
        <v>62242</v>
      </c>
      <c r="N344" s="761">
        <v>3</v>
      </c>
      <c r="O344" s="761">
        <v>186771</v>
      </c>
      <c r="P344" s="775">
        <v>1.5003614922399666</v>
      </c>
      <c r="Q344" s="762">
        <v>62257</v>
      </c>
    </row>
    <row r="345" spans="1:17" ht="14.4" customHeight="1" x14ac:dyDescent="0.3">
      <c r="A345" s="756" t="s">
        <v>564</v>
      </c>
      <c r="B345" s="757" t="s">
        <v>4374</v>
      </c>
      <c r="C345" s="757" t="s">
        <v>4287</v>
      </c>
      <c r="D345" s="757" t="s">
        <v>4889</v>
      </c>
      <c r="E345" s="757" t="s">
        <v>4805</v>
      </c>
      <c r="F345" s="761">
        <v>2</v>
      </c>
      <c r="G345" s="761">
        <v>0</v>
      </c>
      <c r="H345" s="761"/>
      <c r="I345" s="761">
        <v>0</v>
      </c>
      <c r="J345" s="761">
        <v>3</v>
      </c>
      <c r="K345" s="761">
        <v>0</v>
      </c>
      <c r="L345" s="761"/>
      <c r="M345" s="761">
        <v>0</v>
      </c>
      <c r="N345" s="761">
        <v>2</v>
      </c>
      <c r="O345" s="761">
        <v>0</v>
      </c>
      <c r="P345" s="775"/>
      <c r="Q345" s="762">
        <v>0</v>
      </c>
    </row>
    <row r="346" spans="1:17" ht="14.4" customHeight="1" x14ac:dyDescent="0.3">
      <c r="A346" s="756" t="s">
        <v>564</v>
      </c>
      <c r="B346" s="757" t="s">
        <v>4374</v>
      </c>
      <c r="C346" s="757" t="s">
        <v>4287</v>
      </c>
      <c r="D346" s="757" t="s">
        <v>4890</v>
      </c>
      <c r="E346" s="757" t="s">
        <v>4891</v>
      </c>
      <c r="F346" s="761"/>
      <c r="G346" s="761"/>
      <c r="H346" s="761"/>
      <c r="I346" s="761"/>
      <c r="J346" s="761">
        <v>1</v>
      </c>
      <c r="K346" s="761">
        <v>0</v>
      </c>
      <c r="L346" s="761"/>
      <c r="M346" s="761">
        <v>0</v>
      </c>
      <c r="N346" s="761"/>
      <c r="O346" s="761"/>
      <c r="P346" s="775"/>
      <c r="Q346" s="762"/>
    </row>
    <row r="347" spans="1:17" ht="14.4" customHeight="1" x14ac:dyDescent="0.3">
      <c r="A347" s="756" t="s">
        <v>564</v>
      </c>
      <c r="B347" s="757" t="s">
        <v>4374</v>
      </c>
      <c r="C347" s="757" t="s">
        <v>4287</v>
      </c>
      <c r="D347" s="757" t="s">
        <v>4892</v>
      </c>
      <c r="E347" s="757" t="s">
        <v>4893</v>
      </c>
      <c r="F347" s="761"/>
      <c r="G347" s="761"/>
      <c r="H347" s="761"/>
      <c r="I347" s="761"/>
      <c r="J347" s="761"/>
      <c r="K347" s="761"/>
      <c r="L347" s="761"/>
      <c r="M347" s="761"/>
      <c r="N347" s="761">
        <v>1</v>
      </c>
      <c r="O347" s="761">
        <v>0</v>
      </c>
      <c r="P347" s="775"/>
      <c r="Q347" s="762">
        <v>0</v>
      </c>
    </row>
    <row r="348" spans="1:17" ht="14.4" customHeight="1" x14ac:dyDescent="0.3">
      <c r="A348" s="756" t="s">
        <v>564</v>
      </c>
      <c r="B348" s="757" t="s">
        <v>4374</v>
      </c>
      <c r="C348" s="757" t="s">
        <v>4287</v>
      </c>
      <c r="D348" s="757" t="s">
        <v>4894</v>
      </c>
      <c r="E348" s="757" t="s">
        <v>4797</v>
      </c>
      <c r="F348" s="761"/>
      <c r="G348" s="761"/>
      <c r="H348" s="761"/>
      <c r="I348" s="761"/>
      <c r="J348" s="761"/>
      <c r="K348" s="761"/>
      <c r="L348" s="761"/>
      <c r="M348" s="761"/>
      <c r="N348" s="761">
        <v>1</v>
      </c>
      <c r="O348" s="761">
        <v>0</v>
      </c>
      <c r="P348" s="775"/>
      <c r="Q348" s="762">
        <v>0</v>
      </c>
    </row>
    <row r="349" spans="1:17" ht="14.4" customHeight="1" x14ac:dyDescent="0.3">
      <c r="A349" s="756" t="s">
        <v>564</v>
      </c>
      <c r="B349" s="757" t="s">
        <v>4374</v>
      </c>
      <c r="C349" s="757" t="s">
        <v>4287</v>
      </c>
      <c r="D349" s="757" t="s">
        <v>4895</v>
      </c>
      <c r="E349" s="757" t="s">
        <v>4896</v>
      </c>
      <c r="F349" s="761"/>
      <c r="G349" s="761"/>
      <c r="H349" s="761"/>
      <c r="I349" s="761"/>
      <c r="J349" s="761"/>
      <c r="K349" s="761"/>
      <c r="L349" s="761"/>
      <c r="M349" s="761"/>
      <c r="N349" s="761">
        <v>1</v>
      </c>
      <c r="O349" s="761">
        <v>0</v>
      </c>
      <c r="P349" s="775"/>
      <c r="Q349" s="762">
        <v>0</v>
      </c>
    </row>
    <row r="350" spans="1:17" ht="14.4" customHeight="1" x14ac:dyDescent="0.3">
      <c r="A350" s="756" t="s">
        <v>564</v>
      </c>
      <c r="B350" s="757" t="s">
        <v>4374</v>
      </c>
      <c r="C350" s="757" t="s">
        <v>4287</v>
      </c>
      <c r="D350" s="757" t="s">
        <v>4897</v>
      </c>
      <c r="E350" s="757" t="s">
        <v>4898</v>
      </c>
      <c r="F350" s="761">
        <v>1</v>
      </c>
      <c r="G350" s="761">
        <v>0</v>
      </c>
      <c r="H350" s="761"/>
      <c r="I350" s="761">
        <v>0</v>
      </c>
      <c r="J350" s="761">
        <v>3</v>
      </c>
      <c r="K350" s="761">
        <v>0</v>
      </c>
      <c r="L350" s="761"/>
      <c r="M350" s="761">
        <v>0</v>
      </c>
      <c r="N350" s="761">
        <v>6</v>
      </c>
      <c r="O350" s="761">
        <v>0</v>
      </c>
      <c r="P350" s="775"/>
      <c r="Q350" s="762">
        <v>0</v>
      </c>
    </row>
    <row r="351" spans="1:17" ht="14.4" customHeight="1" x14ac:dyDescent="0.3">
      <c r="A351" s="756" t="s">
        <v>564</v>
      </c>
      <c r="B351" s="757" t="s">
        <v>4374</v>
      </c>
      <c r="C351" s="757" t="s">
        <v>4287</v>
      </c>
      <c r="D351" s="757" t="s">
        <v>4899</v>
      </c>
      <c r="E351" s="757" t="s">
        <v>4898</v>
      </c>
      <c r="F351" s="761">
        <v>3</v>
      </c>
      <c r="G351" s="761">
        <v>0</v>
      </c>
      <c r="H351" s="761"/>
      <c r="I351" s="761">
        <v>0</v>
      </c>
      <c r="J351" s="761">
        <v>2</v>
      </c>
      <c r="K351" s="761">
        <v>0</v>
      </c>
      <c r="L351" s="761"/>
      <c r="M351" s="761">
        <v>0</v>
      </c>
      <c r="N351" s="761">
        <v>5</v>
      </c>
      <c r="O351" s="761">
        <v>0</v>
      </c>
      <c r="P351" s="775"/>
      <c r="Q351" s="762">
        <v>0</v>
      </c>
    </row>
    <row r="352" spans="1:17" ht="14.4" customHeight="1" x14ac:dyDescent="0.3">
      <c r="A352" s="756" t="s">
        <v>564</v>
      </c>
      <c r="B352" s="757" t="s">
        <v>4374</v>
      </c>
      <c r="C352" s="757" t="s">
        <v>4287</v>
      </c>
      <c r="D352" s="757" t="s">
        <v>4900</v>
      </c>
      <c r="E352" s="757" t="s">
        <v>4901</v>
      </c>
      <c r="F352" s="761">
        <v>1</v>
      </c>
      <c r="G352" s="761">
        <v>0</v>
      </c>
      <c r="H352" s="761"/>
      <c r="I352" s="761">
        <v>0</v>
      </c>
      <c r="J352" s="761">
        <v>1</v>
      </c>
      <c r="K352" s="761">
        <v>0</v>
      </c>
      <c r="L352" s="761"/>
      <c r="M352" s="761">
        <v>0</v>
      </c>
      <c r="N352" s="761"/>
      <c r="O352" s="761"/>
      <c r="P352" s="775"/>
      <c r="Q352" s="762"/>
    </row>
    <row r="353" spans="1:17" ht="14.4" customHeight="1" x14ac:dyDescent="0.3">
      <c r="A353" s="756" t="s">
        <v>564</v>
      </c>
      <c r="B353" s="757" t="s">
        <v>4374</v>
      </c>
      <c r="C353" s="757" t="s">
        <v>4287</v>
      </c>
      <c r="D353" s="757" t="s">
        <v>4902</v>
      </c>
      <c r="E353" s="757" t="s">
        <v>4903</v>
      </c>
      <c r="F353" s="761">
        <v>2</v>
      </c>
      <c r="G353" s="761">
        <v>0</v>
      </c>
      <c r="H353" s="761"/>
      <c r="I353" s="761">
        <v>0</v>
      </c>
      <c r="J353" s="761">
        <v>9</v>
      </c>
      <c r="K353" s="761">
        <v>0</v>
      </c>
      <c r="L353" s="761"/>
      <c r="M353" s="761">
        <v>0</v>
      </c>
      <c r="N353" s="761">
        <v>6</v>
      </c>
      <c r="O353" s="761">
        <v>0</v>
      </c>
      <c r="P353" s="775"/>
      <c r="Q353" s="762">
        <v>0</v>
      </c>
    </row>
    <row r="354" spans="1:17" ht="14.4" customHeight="1" x14ac:dyDescent="0.3">
      <c r="A354" s="756" t="s">
        <v>564</v>
      </c>
      <c r="B354" s="757" t="s">
        <v>4374</v>
      </c>
      <c r="C354" s="757" t="s">
        <v>4287</v>
      </c>
      <c r="D354" s="757" t="s">
        <v>4904</v>
      </c>
      <c r="E354" s="757" t="s">
        <v>4905</v>
      </c>
      <c r="F354" s="761"/>
      <c r="G354" s="761"/>
      <c r="H354" s="761"/>
      <c r="I354" s="761"/>
      <c r="J354" s="761">
        <v>1</v>
      </c>
      <c r="K354" s="761">
        <v>0</v>
      </c>
      <c r="L354" s="761"/>
      <c r="M354" s="761">
        <v>0</v>
      </c>
      <c r="N354" s="761">
        <v>1</v>
      </c>
      <c r="O354" s="761">
        <v>0</v>
      </c>
      <c r="P354" s="775"/>
      <c r="Q354" s="762">
        <v>0</v>
      </c>
    </row>
    <row r="355" spans="1:17" ht="14.4" customHeight="1" x14ac:dyDescent="0.3">
      <c r="A355" s="756" t="s">
        <v>564</v>
      </c>
      <c r="B355" s="757" t="s">
        <v>4374</v>
      </c>
      <c r="C355" s="757" t="s">
        <v>4287</v>
      </c>
      <c r="D355" s="757" t="s">
        <v>4906</v>
      </c>
      <c r="E355" s="757" t="s">
        <v>4907</v>
      </c>
      <c r="F355" s="761"/>
      <c r="G355" s="761"/>
      <c r="H355" s="761"/>
      <c r="I355" s="761"/>
      <c r="J355" s="761">
        <v>4</v>
      </c>
      <c r="K355" s="761">
        <v>0</v>
      </c>
      <c r="L355" s="761"/>
      <c r="M355" s="761">
        <v>0</v>
      </c>
      <c r="N355" s="761">
        <v>1</v>
      </c>
      <c r="O355" s="761">
        <v>0</v>
      </c>
      <c r="P355" s="775"/>
      <c r="Q355" s="762">
        <v>0</v>
      </c>
    </row>
    <row r="356" spans="1:17" ht="14.4" customHeight="1" x14ac:dyDescent="0.3">
      <c r="A356" s="756" t="s">
        <v>564</v>
      </c>
      <c r="B356" s="757" t="s">
        <v>4374</v>
      </c>
      <c r="C356" s="757" t="s">
        <v>4287</v>
      </c>
      <c r="D356" s="757" t="s">
        <v>4908</v>
      </c>
      <c r="E356" s="757" t="s">
        <v>4909</v>
      </c>
      <c r="F356" s="761"/>
      <c r="G356" s="761"/>
      <c r="H356" s="761"/>
      <c r="I356" s="761"/>
      <c r="J356" s="761"/>
      <c r="K356" s="761"/>
      <c r="L356" s="761"/>
      <c r="M356" s="761"/>
      <c r="N356" s="761">
        <v>1</v>
      </c>
      <c r="O356" s="761">
        <v>0</v>
      </c>
      <c r="P356" s="775"/>
      <c r="Q356" s="762">
        <v>0</v>
      </c>
    </row>
    <row r="357" spans="1:17" ht="14.4" customHeight="1" x14ac:dyDescent="0.3">
      <c r="A357" s="756" t="s">
        <v>564</v>
      </c>
      <c r="B357" s="757" t="s">
        <v>4374</v>
      </c>
      <c r="C357" s="757" t="s">
        <v>4287</v>
      </c>
      <c r="D357" s="757" t="s">
        <v>4910</v>
      </c>
      <c r="E357" s="757" t="s">
        <v>4911</v>
      </c>
      <c r="F357" s="761">
        <v>1</v>
      </c>
      <c r="G357" s="761">
        <v>0</v>
      </c>
      <c r="H357" s="761"/>
      <c r="I357" s="761">
        <v>0</v>
      </c>
      <c r="J357" s="761"/>
      <c r="K357" s="761"/>
      <c r="L357" s="761"/>
      <c r="M357" s="761"/>
      <c r="N357" s="761">
        <v>3</v>
      </c>
      <c r="O357" s="761">
        <v>0</v>
      </c>
      <c r="P357" s="775"/>
      <c r="Q357" s="762">
        <v>0</v>
      </c>
    </row>
    <row r="358" spans="1:17" ht="14.4" customHeight="1" x14ac:dyDescent="0.3">
      <c r="A358" s="756" t="s">
        <v>564</v>
      </c>
      <c r="B358" s="757" t="s">
        <v>4374</v>
      </c>
      <c r="C358" s="757" t="s">
        <v>4287</v>
      </c>
      <c r="D358" s="757" t="s">
        <v>4912</v>
      </c>
      <c r="E358" s="757" t="s">
        <v>4913</v>
      </c>
      <c r="F358" s="761">
        <v>3</v>
      </c>
      <c r="G358" s="761">
        <v>0</v>
      </c>
      <c r="H358" s="761"/>
      <c r="I358" s="761">
        <v>0</v>
      </c>
      <c r="J358" s="761">
        <v>6</v>
      </c>
      <c r="K358" s="761">
        <v>0</v>
      </c>
      <c r="L358" s="761"/>
      <c r="M358" s="761">
        <v>0</v>
      </c>
      <c r="N358" s="761">
        <v>4</v>
      </c>
      <c r="O358" s="761">
        <v>0</v>
      </c>
      <c r="P358" s="775"/>
      <c r="Q358" s="762">
        <v>0</v>
      </c>
    </row>
    <row r="359" spans="1:17" ht="14.4" customHeight="1" x14ac:dyDescent="0.3">
      <c r="A359" s="756" t="s">
        <v>564</v>
      </c>
      <c r="B359" s="757" t="s">
        <v>4374</v>
      </c>
      <c r="C359" s="757" t="s">
        <v>4287</v>
      </c>
      <c r="D359" s="757" t="s">
        <v>4914</v>
      </c>
      <c r="E359" s="757" t="s">
        <v>4915</v>
      </c>
      <c r="F359" s="761"/>
      <c r="G359" s="761"/>
      <c r="H359" s="761"/>
      <c r="I359" s="761"/>
      <c r="J359" s="761">
        <v>1</v>
      </c>
      <c r="K359" s="761">
        <v>0</v>
      </c>
      <c r="L359" s="761"/>
      <c r="M359" s="761">
        <v>0</v>
      </c>
      <c r="N359" s="761"/>
      <c r="O359" s="761"/>
      <c r="P359" s="775"/>
      <c r="Q359" s="762"/>
    </row>
    <row r="360" spans="1:17" ht="14.4" customHeight="1" x14ac:dyDescent="0.3">
      <c r="A360" s="756" t="s">
        <v>564</v>
      </c>
      <c r="B360" s="757" t="s">
        <v>4374</v>
      </c>
      <c r="C360" s="757" t="s">
        <v>4287</v>
      </c>
      <c r="D360" s="757" t="s">
        <v>4916</v>
      </c>
      <c r="E360" s="757" t="s">
        <v>4917</v>
      </c>
      <c r="F360" s="761">
        <v>1</v>
      </c>
      <c r="G360" s="761">
        <v>0</v>
      </c>
      <c r="H360" s="761"/>
      <c r="I360" s="761">
        <v>0</v>
      </c>
      <c r="J360" s="761"/>
      <c r="K360" s="761"/>
      <c r="L360" s="761"/>
      <c r="M360" s="761"/>
      <c r="N360" s="761"/>
      <c r="O360" s="761"/>
      <c r="P360" s="775"/>
      <c r="Q360" s="762"/>
    </row>
    <row r="361" spans="1:17" ht="14.4" customHeight="1" x14ac:dyDescent="0.3">
      <c r="A361" s="756" t="s">
        <v>564</v>
      </c>
      <c r="B361" s="757" t="s">
        <v>4374</v>
      </c>
      <c r="C361" s="757" t="s">
        <v>4287</v>
      </c>
      <c r="D361" s="757" t="s">
        <v>4918</v>
      </c>
      <c r="E361" s="757" t="s">
        <v>4919</v>
      </c>
      <c r="F361" s="761"/>
      <c r="G361" s="761"/>
      <c r="H361" s="761"/>
      <c r="I361" s="761"/>
      <c r="J361" s="761">
        <v>2</v>
      </c>
      <c r="K361" s="761">
        <v>0</v>
      </c>
      <c r="L361" s="761"/>
      <c r="M361" s="761">
        <v>0</v>
      </c>
      <c r="N361" s="761">
        <v>1</v>
      </c>
      <c r="O361" s="761">
        <v>0</v>
      </c>
      <c r="P361" s="775"/>
      <c r="Q361" s="762">
        <v>0</v>
      </c>
    </row>
    <row r="362" spans="1:17" ht="14.4" customHeight="1" x14ac:dyDescent="0.3">
      <c r="A362" s="756" t="s">
        <v>564</v>
      </c>
      <c r="B362" s="757" t="s">
        <v>4374</v>
      </c>
      <c r="C362" s="757" t="s">
        <v>4287</v>
      </c>
      <c r="D362" s="757" t="s">
        <v>4920</v>
      </c>
      <c r="E362" s="757" t="s">
        <v>4921</v>
      </c>
      <c r="F362" s="761"/>
      <c r="G362" s="761"/>
      <c r="H362" s="761"/>
      <c r="I362" s="761"/>
      <c r="J362" s="761"/>
      <c r="K362" s="761"/>
      <c r="L362" s="761"/>
      <c r="M362" s="761"/>
      <c r="N362" s="761">
        <v>1</v>
      </c>
      <c r="O362" s="761">
        <v>0</v>
      </c>
      <c r="P362" s="775"/>
      <c r="Q362" s="762">
        <v>0</v>
      </c>
    </row>
    <row r="363" spans="1:17" ht="14.4" customHeight="1" x14ac:dyDescent="0.3">
      <c r="A363" s="756" t="s">
        <v>564</v>
      </c>
      <c r="B363" s="757" t="s">
        <v>4374</v>
      </c>
      <c r="C363" s="757" t="s">
        <v>4287</v>
      </c>
      <c r="D363" s="757" t="s">
        <v>4922</v>
      </c>
      <c r="E363" s="757" t="s">
        <v>4923</v>
      </c>
      <c r="F363" s="761"/>
      <c r="G363" s="761"/>
      <c r="H363" s="761"/>
      <c r="I363" s="761"/>
      <c r="J363" s="761">
        <v>1</v>
      </c>
      <c r="K363" s="761">
        <v>0</v>
      </c>
      <c r="L363" s="761"/>
      <c r="M363" s="761">
        <v>0</v>
      </c>
      <c r="N363" s="761"/>
      <c r="O363" s="761"/>
      <c r="P363" s="775"/>
      <c r="Q363" s="762"/>
    </row>
    <row r="364" spans="1:17" ht="14.4" customHeight="1" x14ac:dyDescent="0.3">
      <c r="A364" s="756" t="s">
        <v>564</v>
      </c>
      <c r="B364" s="757" t="s">
        <v>4374</v>
      </c>
      <c r="C364" s="757" t="s">
        <v>4287</v>
      </c>
      <c r="D364" s="757" t="s">
        <v>4924</v>
      </c>
      <c r="E364" s="757" t="s">
        <v>4925</v>
      </c>
      <c r="F364" s="761">
        <v>1</v>
      </c>
      <c r="G364" s="761">
        <v>0</v>
      </c>
      <c r="H364" s="761"/>
      <c r="I364" s="761">
        <v>0</v>
      </c>
      <c r="J364" s="761"/>
      <c r="K364" s="761"/>
      <c r="L364" s="761"/>
      <c r="M364" s="761"/>
      <c r="N364" s="761"/>
      <c r="O364" s="761"/>
      <c r="P364" s="775"/>
      <c r="Q364" s="762"/>
    </row>
    <row r="365" spans="1:17" ht="14.4" customHeight="1" x14ac:dyDescent="0.3">
      <c r="A365" s="756" t="s">
        <v>564</v>
      </c>
      <c r="B365" s="757" t="s">
        <v>4374</v>
      </c>
      <c r="C365" s="757" t="s">
        <v>4287</v>
      </c>
      <c r="D365" s="757" t="s">
        <v>4926</v>
      </c>
      <c r="E365" s="757" t="s">
        <v>4927</v>
      </c>
      <c r="F365" s="761">
        <v>1</v>
      </c>
      <c r="G365" s="761">
        <v>0</v>
      </c>
      <c r="H365" s="761"/>
      <c r="I365" s="761">
        <v>0</v>
      </c>
      <c r="J365" s="761"/>
      <c r="K365" s="761"/>
      <c r="L365" s="761"/>
      <c r="M365" s="761"/>
      <c r="N365" s="761"/>
      <c r="O365" s="761"/>
      <c r="P365" s="775"/>
      <c r="Q365" s="762"/>
    </row>
    <row r="366" spans="1:17" ht="14.4" customHeight="1" x14ac:dyDescent="0.3">
      <c r="A366" s="756" t="s">
        <v>564</v>
      </c>
      <c r="B366" s="757" t="s">
        <v>4374</v>
      </c>
      <c r="C366" s="757" t="s">
        <v>4287</v>
      </c>
      <c r="D366" s="757" t="s">
        <v>4928</v>
      </c>
      <c r="E366" s="757" t="s">
        <v>4805</v>
      </c>
      <c r="F366" s="761">
        <v>1</v>
      </c>
      <c r="G366" s="761">
        <v>0</v>
      </c>
      <c r="H366" s="761"/>
      <c r="I366" s="761">
        <v>0</v>
      </c>
      <c r="J366" s="761"/>
      <c r="K366" s="761"/>
      <c r="L366" s="761"/>
      <c r="M366" s="761"/>
      <c r="N366" s="761"/>
      <c r="O366" s="761"/>
      <c r="P366" s="775"/>
      <c r="Q366" s="762"/>
    </row>
    <row r="367" spans="1:17" ht="14.4" customHeight="1" x14ac:dyDescent="0.3">
      <c r="A367" s="756" t="s">
        <v>564</v>
      </c>
      <c r="B367" s="757" t="s">
        <v>4374</v>
      </c>
      <c r="C367" s="757" t="s">
        <v>4287</v>
      </c>
      <c r="D367" s="757" t="s">
        <v>4929</v>
      </c>
      <c r="E367" s="757" t="s">
        <v>4930</v>
      </c>
      <c r="F367" s="761">
        <v>1</v>
      </c>
      <c r="G367" s="761">
        <v>0</v>
      </c>
      <c r="H367" s="761"/>
      <c r="I367" s="761">
        <v>0</v>
      </c>
      <c r="J367" s="761"/>
      <c r="K367" s="761"/>
      <c r="L367" s="761"/>
      <c r="M367" s="761"/>
      <c r="N367" s="761"/>
      <c r="O367" s="761"/>
      <c r="P367" s="775"/>
      <c r="Q367" s="762"/>
    </row>
    <row r="368" spans="1:17" ht="14.4" customHeight="1" x14ac:dyDescent="0.3">
      <c r="A368" s="756" t="s">
        <v>564</v>
      </c>
      <c r="B368" s="757" t="s">
        <v>4374</v>
      </c>
      <c r="C368" s="757" t="s">
        <v>4287</v>
      </c>
      <c r="D368" s="757" t="s">
        <v>4931</v>
      </c>
      <c r="E368" s="757" t="s">
        <v>4932</v>
      </c>
      <c r="F368" s="761"/>
      <c r="G368" s="761"/>
      <c r="H368" s="761"/>
      <c r="I368" s="761"/>
      <c r="J368" s="761">
        <v>1</v>
      </c>
      <c r="K368" s="761">
        <v>0</v>
      </c>
      <c r="L368" s="761"/>
      <c r="M368" s="761">
        <v>0</v>
      </c>
      <c r="N368" s="761"/>
      <c r="O368" s="761"/>
      <c r="P368" s="775"/>
      <c r="Q368" s="762"/>
    </row>
    <row r="369" spans="1:17" ht="14.4" customHeight="1" x14ac:dyDescent="0.3">
      <c r="A369" s="756" t="s">
        <v>564</v>
      </c>
      <c r="B369" s="757" t="s">
        <v>4374</v>
      </c>
      <c r="C369" s="757" t="s">
        <v>4287</v>
      </c>
      <c r="D369" s="757" t="s">
        <v>4933</v>
      </c>
      <c r="E369" s="757" t="s">
        <v>4934</v>
      </c>
      <c r="F369" s="761">
        <v>1</v>
      </c>
      <c r="G369" s="761">
        <v>0</v>
      </c>
      <c r="H369" s="761"/>
      <c r="I369" s="761">
        <v>0</v>
      </c>
      <c r="J369" s="761"/>
      <c r="K369" s="761"/>
      <c r="L369" s="761"/>
      <c r="M369" s="761"/>
      <c r="N369" s="761"/>
      <c r="O369" s="761"/>
      <c r="P369" s="775"/>
      <c r="Q369" s="762"/>
    </row>
    <row r="370" spans="1:17" ht="14.4" customHeight="1" x14ac:dyDescent="0.3">
      <c r="A370" s="756" t="s">
        <v>564</v>
      </c>
      <c r="B370" s="757" t="s">
        <v>4374</v>
      </c>
      <c r="C370" s="757" t="s">
        <v>4287</v>
      </c>
      <c r="D370" s="757" t="s">
        <v>4935</v>
      </c>
      <c r="E370" s="757" t="s">
        <v>4936</v>
      </c>
      <c r="F370" s="761">
        <v>1</v>
      </c>
      <c r="G370" s="761">
        <v>0</v>
      </c>
      <c r="H370" s="761"/>
      <c r="I370" s="761">
        <v>0</v>
      </c>
      <c r="J370" s="761"/>
      <c r="K370" s="761"/>
      <c r="L370" s="761"/>
      <c r="M370" s="761"/>
      <c r="N370" s="761"/>
      <c r="O370" s="761"/>
      <c r="P370" s="775"/>
      <c r="Q370" s="762"/>
    </row>
    <row r="371" spans="1:17" ht="14.4" customHeight="1" x14ac:dyDescent="0.3">
      <c r="A371" s="756" t="s">
        <v>564</v>
      </c>
      <c r="B371" s="757" t="s">
        <v>4374</v>
      </c>
      <c r="C371" s="757" t="s">
        <v>4287</v>
      </c>
      <c r="D371" s="757" t="s">
        <v>4937</v>
      </c>
      <c r="E371" s="757" t="s">
        <v>4938</v>
      </c>
      <c r="F371" s="761"/>
      <c r="G371" s="761"/>
      <c r="H371" s="761"/>
      <c r="I371" s="761"/>
      <c r="J371" s="761">
        <v>2</v>
      </c>
      <c r="K371" s="761">
        <v>0</v>
      </c>
      <c r="L371" s="761"/>
      <c r="M371" s="761">
        <v>0</v>
      </c>
      <c r="N371" s="761">
        <v>1</v>
      </c>
      <c r="O371" s="761">
        <v>0</v>
      </c>
      <c r="P371" s="775"/>
      <c r="Q371" s="762">
        <v>0</v>
      </c>
    </row>
    <row r="372" spans="1:17" ht="14.4" customHeight="1" x14ac:dyDescent="0.3">
      <c r="A372" s="756" t="s">
        <v>564</v>
      </c>
      <c r="B372" s="757" t="s">
        <v>4374</v>
      </c>
      <c r="C372" s="757" t="s">
        <v>4287</v>
      </c>
      <c r="D372" s="757" t="s">
        <v>4939</v>
      </c>
      <c r="E372" s="757" t="s">
        <v>4940</v>
      </c>
      <c r="F372" s="761"/>
      <c r="G372" s="761"/>
      <c r="H372" s="761"/>
      <c r="I372" s="761"/>
      <c r="J372" s="761">
        <v>1</v>
      </c>
      <c r="K372" s="761">
        <v>0</v>
      </c>
      <c r="L372" s="761"/>
      <c r="M372" s="761">
        <v>0</v>
      </c>
      <c r="N372" s="761"/>
      <c r="O372" s="761"/>
      <c r="P372" s="775"/>
      <c r="Q372" s="762"/>
    </row>
    <row r="373" spans="1:17" ht="14.4" customHeight="1" x14ac:dyDescent="0.3">
      <c r="A373" s="756" t="s">
        <v>564</v>
      </c>
      <c r="B373" s="757" t="s">
        <v>4374</v>
      </c>
      <c r="C373" s="757" t="s">
        <v>4287</v>
      </c>
      <c r="D373" s="757" t="s">
        <v>4941</v>
      </c>
      <c r="E373" s="757" t="s">
        <v>4942</v>
      </c>
      <c r="F373" s="761"/>
      <c r="G373" s="761"/>
      <c r="H373" s="761"/>
      <c r="I373" s="761"/>
      <c r="J373" s="761">
        <v>1</v>
      </c>
      <c r="K373" s="761">
        <v>0</v>
      </c>
      <c r="L373" s="761"/>
      <c r="M373" s="761">
        <v>0</v>
      </c>
      <c r="N373" s="761"/>
      <c r="O373" s="761"/>
      <c r="P373" s="775"/>
      <c r="Q373" s="762"/>
    </row>
    <row r="374" spans="1:17" ht="14.4" customHeight="1" x14ac:dyDescent="0.3">
      <c r="A374" s="756" t="s">
        <v>564</v>
      </c>
      <c r="B374" s="757" t="s">
        <v>4374</v>
      </c>
      <c r="C374" s="757" t="s">
        <v>4287</v>
      </c>
      <c r="D374" s="757" t="s">
        <v>4943</v>
      </c>
      <c r="E374" s="757" t="s">
        <v>4944</v>
      </c>
      <c r="F374" s="761"/>
      <c r="G374" s="761"/>
      <c r="H374" s="761"/>
      <c r="I374" s="761"/>
      <c r="J374" s="761">
        <v>1</v>
      </c>
      <c r="K374" s="761">
        <v>0</v>
      </c>
      <c r="L374" s="761"/>
      <c r="M374" s="761">
        <v>0</v>
      </c>
      <c r="N374" s="761"/>
      <c r="O374" s="761"/>
      <c r="P374" s="775"/>
      <c r="Q374" s="762"/>
    </row>
    <row r="375" spans="1:17" ht="14.4" customHeight="1" x14ac:dyDescent="0.3">
      <c r="A375" s="756" t="s">
        <v>564</v>
      </c>
      <c r="B375" s="757" t="s">
        <v>4374</v>
      </c>
      <c r="C375" s="757" t="s">
        <v>4287</v>
      </c>
      <c r="D375" s="757" t="s">
        <v>4945</v>
      </c>
      <c r="E375" s="757" t="s">
        <v>4946</v>
      </c>
      <c r="F375" s="761"/>
      <c r="G375" s="761"/>
      <c r="H375" s="761"/>
      <c r="I375" s="761"/>
      <c r="J375" s="761">
        <v>2</v>
      </c>
      <c r="K375" s="761">
        <v>0</v>
      </c>
      <c r="L375" s="761"/>
      <c r="M375" s="761">
        <v>0</v>
      </c>
      <c r="N375" s="761"/>
      <c r="O375" s="761"/>
      <c r="P375" s="775"/>
      <c r="Q375" s="762"/>
    </row>
    <row r="376" spans="1:17" ht="14.4" customHeight="1" x14ac:dyDescent="0.3">
      <c r="A376" s="756" t="s">
        <v>564</v>
      </c>
      <c r="B376" s="757" t="s">
        <v>4374</v>
      </c>
      <c r="C376" s="757" t="s">
        <v>4287</v>
      </c>
      <c r="D376" s="757" t="s">
        <v>4947</v>
      </c>
      <c r="E376" s="757" t="s">
        <v>4948</v>
      </c>
      <c r="F376" s="761"/>
      <c r="G376" s="761"/>
      <c r="H376" s="761"/>
      <c r="I376" s="761"/>
      <c r="J376" s="761"/>
      <c r="K376" s="761"/>
      <c r="L376" s="761"/>
      <c r="M376" s="761"/>
      <c r="N376" s="761">
        <v>1</v>
      </c>
      <c r="O376" s="761">
        <v>0</v>
      </c>
      <c r="P376" s="775"/>
      <c r="Q376" s="762">
        <v>0</v>
      </c>
    </row>
    <row r="377" spans="1:17" ht="14.4" customHeight="1" x14ac:dyDescent="0.3">
      <c r="A377" s="756" t="s">
        <v>564</v>
      </c>
      <c r="B377" s="757" t="s">
        <v>4374</v>
      </c>
      <c r="C377" s="757" t="s">
        <v>4287</v>
      </c>
      <c r="D377" s="757" t="s">
        <v>4949</v>
      </c>
      <c r="E377" s="757" t="s">
        <v>4950</v>
      </c>
      <c r="F377" s="761"/>
      <c r="G377" s="761"/>
      <c r="H377" s="761"/>
      <c r="I377" s="761"/>
      <c r="J377" s="761"/>
      <c r="K377" s="761"/>
      <c r="L377" s="761"/>
      <c r="M377" s="761"/>
      <c r="N377" s="761">
        <v>1</v>
      </c>
      <c r="O377" s="761">
        <v>0</v>
      </c>
      <c r="P377" s="775"/>
      <c r="Q377" s="762">
        <v>0</v>
      </c>
    </row>
    <row r="378" spans="1:17" ht="14.4" customHeight="1" x14ac:dyDescent="0.3">
      <c r="A378" s="756" t="s">
        <v>564</v>
      </c>
      <c r="B378" s="757" t="s">
        <v>4374</v>
      </c>
      <c r="C378" s="757" t="s">
        <v>4287</v>
      </c>
      <c r="D378" s="757" t="s">
        <v>4951</v>
      </c>
      <c r="E378" s="757" t="s">
        <v>4952</v>
      </c>
      <c r="F378" s="761"/>
      <c r="G378" s="761"/>
      <c r="H378" s="761"/>
      <c r="I378" s="761"/>
      <c r="J378" s="761"/>
      <c r="K378" s="761"/>
      <c r="L378" s="761"/>
      <c r="M378" s="761"/>
      <c r="N378" s="761">
        <v>1</v>
      </c>
      <c r="O378" s="761">
        <v>0</v>
      </c>
      <c r="P378" s="775"/>
      <c r="Q378" s="762">
        <v>0</v>
      </c>
    </row>
    <row r="379" spans="1:17" ht="14.4" customHeight="1" x14ac:dyDescent="0.3">
      <c r="A379" s="756" t="s">
        <v>564</v>
      </c>
      <c r="B379" s="757" t="s">
        <v>4374</v>
      </c>
      <c r="C379" s="757" t="s">
        <v>4287</v>
      </c>
      <c r="D379" s="757" t="s">
        <v>4953</v>
      </c>
      <c r="E379" s="757" t="s">
        <v>4954</v>
      </c>
      <c r="F379" s="761"/>
      <c r="G379" s="761"/>
      <c r="H379" s="761"/>
      <c r="I379" s="761"/>
      <c r="J379" s="761"/>
      <c r="K379" s="761"/>
      <c r="L379" s="761"/>
      <c r="M379" s="761"/>
      <c r="N379" s="761">
        <v>1</v>
      </c>
      <c r="O379" s="761">
        <v>0</v>
      </c>
      <c r="P379" s="775"/>
      <c r="Q379" s="762">
        <v>0</v>
      </c>
    </row>
    <row r="380" spans="1:17" ht="14.4" customHeight="1" x14ac:dyDescent="0.3">
      <c r="A380" s="756" t="s">
        <v>564</v>
      </c>
      <c r="B380" s="757" t="s">
        <v>4374</v>
      </c>
      <c r="C380" s="757" t="s">
        <v>4287</v>
      </c>
      <c r="D380" s="757" t="s">
        <v>4955</v>
      </c>
      <c r="E380" s="757"/>
      <c r="F380" s="761"/>
      <c r="G380" s="761"/>
      <c r="H380" s="761"/>
      <c r="I380" s="761"/>
      <c r="J380" s="761"/>
      <c r="K380" s="761"/>
      <c r="L380" s="761"/>
      <c r="M380" s="761"/>
      <c r="N380" s="761">
        <v>2</v>
      </c>
      <c r="O380" s="761">
        <v>15210</v>
      </c>
      <c r="P380" s="775"/>
      <c r="Q380" s="762">
        <v>7605</v>
      </c>
    </row>
    <row r="381" spans="1:17" ht="14.4" customHeight="1" x14ac:dyDescent="0.3">
      <c r="A381" s="756" t="s">
        <v>564</v>
      </c>
      <c r="B381" s="757" t="s">
        <v>4374</v>
      </c>
      <c r="C381" s="757" t="s">
        <v>4287</v>
      </c>
      <c r="D381" s="757" t="s">
        <v>4956</v>
      </c>
      <c r="E381" s="757" t="s">
        <v>4957</v>
      </c>
      <c r="F381" s="761"/>
      <c r="G381" s="761"/>
      <c r="H381" s="761"/>
      <c r="I381" s="761"/>
      <c r="J381" s="761"/>
      <c r="K381" s="761"/>
      <c r="L381" s="761"/>
      <c r="M381" s="761"/>
      <c r="N381" s="761">
        <v>1</v>
      </c>
      <c r="O381" s="761">
        <v>0</v>
      </c>
      <c r="P381" s="775"/>
      <c r="Q381" s="762">
        <v>0</v>
      </c>
    </row>
    <row r="382" spans="1:17" ht="14.4" customHeight="1" x14ac:dyDescent="0.3">
      <c r="A382" s="756" t="s">
        <v>564</v>
      </c>
      <c r="B382" s="757" t="s">
        <v>4374</v>
      </c>
      <c r="C382" s="757" t="s">
        <v>4287</v>
      </c>
      <c r="D382" s="757" t="s">
        <v>4958</v>
      </c>
      <c r="E382" s="757" t="s">
        <v>4959</v>
      </c>
      <c r="F382" s="761"/>
      <c r="G382" s="761"/>
      <c r="H382" s="761"/>
      <c r="I382" s="761"/>
      <c r="J382" s="761"/>
      <c r="K382" s="761"/>
      <c r="L382" s="761"/>
      <c r="M382" s="761"/>
      <c r="N382" s="761">
        <v>1</v>
      </c>
      <c r="O382" s="761">
        <v>0</v>
      </c>
      <c r="P382" s="775"/>
      <c r="Q382" s="762">
        <v>0</v>
      </c>
    </row>
    <row r="383" spans="1:17" ht="14.4" customHeight="1" x14ac:dyDescent="0.3">
      <c r="A383" s="756" t="s">
        <v>564</v>
      </c>
      <c r="B383" s="757" t="s">
        <v>4374</v>
      </c>
      <c r="C383" s="757" t="s">
        <v>4287</v>
      </c>
      <c r="D383" s="757" t="s">
        <v>4960</v>
      </c>
      <c r="E383" s="757" t="s">
        <v>4961</v>
      </c>
      <c r="F383" s="761"/>
      <c r="G383" s="761"/>
      <c r="H383" s="761"/>
      <c r="I383" s="761"/>
      <c r="J383" s="761"/>
      <c r="K383" s="761"/>
      <c r="L383" s="761"/>
      <c r="M383" s="761"/>
      <c r="N383" s="761">
        <v>1</v>
      </c>
      <c r="O383" s="761">
        <v>0</v>
      </c>
      <c r="P383" s="775"/>
      <c r="Q383" s="762">
        <v>0</v>
      </c>
    </row>
    <row r="384" spans="1:17" ht="14.4" customHeight="1" x14ac:dyDescent="0.3">
      <c r="A384" s="756" t="s">
        <v>564</v>
      </c>
      <c r="B384" s="757" t="s">
        <v>4962</v>
      </c>
      <c r="C384" s="757" t="s">
        <v>4462</v>
      </c>
      <c r="D384" s="757" t="s">
        <v>4963</v>
      </c>
      <c r="E384" s="757" t="s">
        <v>4964</v>
      </c>
      <c r="F384" s="761"/>
      <c r="G384" s="761"/>
      <c r="H384" s="761"/>
      <c r="I384" s="761"/>
      <c r="J384" s="761"/>
      <c r="K384" s="761"/>
      <c r="L384" s="761"/>
      <c r="M384" s="761"/>
      <c r="N384" s="761">
        <v>8</v>
      </c>
      <c r="O384" s="761">
        <v>399.44</v>
      </c>
      <c r="P384" s="775"/>
      <c r="Q384" s="762">
        <v>49.93</v>
      </c>
    </row>
    <row r="385" spans="1:17" ht="14.4" customHeight="1" x14ac:dyDescent="0.3">
      <c r="A385" s="756" t="s">
        <v>564</v>
      </c>
      <c r="B385" s="757" t="s">
        <v>4962</v>
      </c>
      <c r="C385" s="757" t="s">
        <v>4462</v>
      </c>
      <c r="D385" s="757" t="s">
        <v>4467</v>
      </c>
      <c r="E385" s="757" t="s">
        <v>1397</v>
      </c>
      <c r="F385" s="761"/>
      <c r="G385" s="761"/>
      <c r="H385" s="761"/>
      <c r="I385" s="761"/>
      <c r="J385" s="761">
        <v>4</v>
      </c>
      <c r="K385" s="761">
        <v>19952.440000000002</v>
      </c>
      <c r="L385" s="761">
        <v>1</v>
      </c>
      <c r="M385" s="761">
        <v>4988.1100000000006</v>
      </c>
      <c r="N385" s="761">
        <v>8</v>
      </c>
      <c r="O385" s="761">
        <v>39904.880000000005</v>
      </c>
      <c r="P385" s="775">
        <v>2</v>
      </c>
      <c r="Q385" s="762">
        <v>4988.1100000000006</v>
      </c>
    </row>
    <row r="386" spans="1:17" ht="14.4" customHeight="1" x14ac:dyDescent="0.3">
      <c r="A386" s="756" t="s">
        <v>564</v>
      </c>
      <c r="B386" s="757" t="s">
        <v>4962</v>
      </c>
      <c r="C386" s="757" t="s">
        <v>4462</v>
      </c>
      <c r="D386" s="757" t="s">
        <v>4965</v>
      </c>
      <c r="E386" s="757" t="s">
        <v>4469</v>
      </c>
      <c r="F386" s="761"/>
      <c r="G386" s="761"/>
      <c r="H386" s="761"/>
      <c r="I386" s="761"/>
      <c r="J386" s="761">
        <v>28</v>
      </c>
      <c r="K386" s="761">
        <v>2393.44</v>
      </c>
      <c r="L386" s="761">
        <v>1</v>
      </c>
      <c r="M386" s="761">
        <v>85.48</v>
      </c>
      <c r="N386" s="761"/>
      <c r="O386" s="761"/>
      <c r="P386" s="775"/>
      <c r="Q386" s="762"/>
    </row>
    <row r="387" spans="1:17" ht="14.4" customHeight="1" x14ac:dyDescent="0.3">
      <c r="A387" s="756" t="s">
        <v>564</v>
      </c>
      <c r="B387" s="757" t="s">
        <v>4962</v>
      </c>
      <c r="C387" s="757" t="s">
        <v>4462</v>
      </c>
      <c r="D387" s="757" t="s">
        <v>4470</v>
      </c>
      <c r="E387" s="757" t="s">
        <v>4471</v>
      </c>
      <c r="F387" s="761"/>
      <c r="G387" s="761"/>
      <c r="H387" s="761"/>
      <c r="I387" s="761"/>
      <c r="J387" s="761"/>
      <c r="K387" s="761"/>
      <c r="L387" s="761"/>
      <c r="M387" s="761"/>
      <c r="N387" s="761">
        <v>2.1</v>
      </c>
      <c r="O387" s="761">
        <v>926.59</v>
      </c>
      <c r="P387" s="775"/>
      <c r="Q387" s="762">
        <v>441.23333333333335</v>
      </c>
    </row>
    <row r="388" spans="1:17" ht="14.4" customHeight="1" x14ac:dyDescent="0.3">
      <c r="A388" s="756" t="s">
        <v>564</v>
      </c>
      <c r="B388" s="757" t="s">
        <v>4962</v>
      </c>
      <c r="C388" s="757" t="s">
        <v>4462</v>
      </c>
      <c r="D388" s="757" t="s">
        <v>4475</v>
      </c>
      <c r="E388" s="757" t="s">
        <v>1157</v>
      </c>
      <c r="F388" s="761">
        <v>239.3</v>
      </c>
      <c r="G388" s="761">
        <v>14054.62</v>
      </c>
      <c r="H388" s="761">
        <v>1.2869588308548825</v>
      </c>
      <c r="I388" s="761">
        <v>58.732218972001675</v>
      </c>
      <c r="J388" s="761">
        <v>187</v>
      </c>
      <c r="K388" s="761">
        <v>10920.8</v>
      </c>
      <c r="L388" s="761">
        <v>1</v>
      </c>
      <c r="M388" s="761">
        <v>58.4</v>
      </c>
      <c r="N388" s="761">
        <v>327</v>
      </c>
      <c r="O388" s="761">
        <v>19096.8</v>
      </c>
      <c r="P388" s="775">
        <v>1.7486631016042782</v>
      </c>
      <c r="Q388" s="762">
        <v>58.4</v>
      </c>
    </row>
    <row r="389" spans="1:17" ht="14.4" customHeight="1" x14ac:dyDescent="0.3">
      <c r="A389" s="756" t="s">
        <v>564</v>
      </c>
      <c r="B389" s="757" t="s">
        <v>4962</v>
      </c>
      <c r="C389" s="757" t="s">
        <v>4462</v>
      </c>
      <c r="D389" s="757" t="s">
        <v>4478</v>
      </c>
      <c r="E389" s="757" t="s">
        <v>1798</v>
      </c>
      <c r="F389" s="761"/>
      <c r="G389" s="761"/>
      <c r="H389" s="761"/>
      <c r="I389" s="761"/>
      <c r="J389" s="761">
        <v>0.7</v>
      </c>
      <c r="K389" s="761">
        <v>8409.3799999999992</v>
      </c>
      <c r="L389" s="761">
        <v>1</v>
      </c>
      <c r="M389" s="761">
        <v>12013.4</v>
      </c>
      <c r="N389" s="761">
        <v>8.8000000000000007</v>
      </c>
      <c r="O389" s="761">
        <v>105717.92</v>
      </c>
      <c r="P389" s="775">
        <v>12.571428571428573</v>
      </c>
      <c r="Q389" s="762">
        <v>12013.4</v>
      </c>
    </row>
    <row r="390" spans="1:17" ht="14.4" customHeight="1" x14ac:dyDescent="0.3">
      <c r="A390" s="756" t="s">
        <v>564</v>
      </c>
      <c r="B390" s="757" t="s">
        <v>4962</v>
      </c>
      <c r="C390" s="757" t="s">
        <v>4462</v>
      </c>
      <c r="D390" s="757" t="s">
        <v>4479</v>
      </c>
      <c r="E390" s="757" t="s">
        <v>4480</v>
      </c>
      <c r="F390" s="761"/>
      <c r="G390" s="761"/>
      <c r="H390" s="761"/>
      <c r="I390" s="761"/>
      <c r="J390" s="761">
        <v>0.1</v>
      </c>
      <c r="K390" s="761">
        <v>494.39</v>
      </c>
      <c r="L390" s="761">
        <v>1</v>
      </c>
      <c r="M390" s="761">
        <v>4943.8999999999996</v>
      </c>
      <c r="N390" s="761"/>
      <c r="O390" s="761"/>
      <c r="P390" s="775"/>
      <c r="Q390" s="762"/>
    </row>
    <row r="391" spans="1:17" ht="14.4" customHeight="1" x14ac:dyDescent="0.3">
      <c r="A391" s="756" t="s">
        <v>564</v>
      </c>
      <c r="B391" s="757" t="s">
        <v>4962</v>
      </c>
      <c r="C391" s="757" t="s">
        <v>4462</v>
      </c>
      <c r="D391" s="757" t="s">
        <v>4481</v>
      </c>
      <c r="E391" s="757" t="s">
        <v>4482</v>
      </c>
      <c r="F391" s="761">
        <v>71</v>
      </c>
      <c r="G391" s="761">
        <v>2741.31</v>
      </c>
      <c r="H391" s="761">
        <v>0.93421052631578938</v>
      </c>
      <c r="I391" s="761">
        <v>38.61</v>
      </c>
      <c r="J391" s="761">
        <v>76</v>
      </c>
      <c r="K391" s="761">
        <v>2934.36</v>
      </c>
      <c r="L391" s="761">
        <v>1</v>
      </c>
      <c r="M391" s="761">
        <v>38.61</v>
      </c>
      <c r="N391" s="761"/>
      <c r="O391" s="761"/>
      <c r="P391" s="775"/>
      <c r="Q391" s="762"/>
    </row>
    <row r="392" spans="1:17" ht="14.4" customHeight="1" x14ac:dyDescent="0.3">
      <c r="A392" s="756" t="s">
        <v>564</v>
      </c>
      <c r="B392" s="757" t="s">
        <v>4962</v>
      </c>
      <c r="C392" s="757" t="s">
        <v>4462</v>
      </c>
      <c r="D392" s="757" t="s">
        <v>4483</v>
      </c>
      <c r="E392" s="757" t="s">
        <v>4484</v>
      </c>
      <c r="F392" s="761">
        <v>13.3</v>
      </c>
      <c r="G392" s="761">
        <v>5142.0599999999995</v>
      </c>
      <c r="H392" s="761">
        <v>10.231326356003022</v>
      </c>
      <c r="I392" s="761">
        <v>386.62105263157889</v>
      </c>
      <c r="J392" s="761">
        <v>1.2999999999999998</v>
      </c>
      <c r="K392" s="761">
        <v>502.58000000000004</v>
      </c>
      <c r="L392" s="761">
        <v>1</v>
      </c>
      <c r="M392" s="761">
        <v>386.60000000000008</v>
      </c>
      <c r="N392" s="761">
        <v>0.6</v>
      </c>
      <c r="O392" s="761">
        <v>231.97</v>
      </c>
      <c r="P392" s="775">
        <v>0.46155835886823982</v>
      </c>
      <c r="Q392" s="762">
        <v>386.61666666666667</v>
      </c>
    </row>
    <row r="393" spans="1:17" ht="14.4" customHeight="1" x14ac:dyDescent="0.3">
      <c r="A393" s="756" t="s">
        <v>564</v>
      </c>
      <c r="B393" s="757" t="s">
        <v>4962</v>
      </c>
      <c r="C393" s="757" t="s">
        <v>4462</v>
      </c>
      <c r="D393" s="757" t="s">
        <v>4485</v>
      </c>
      <c r="E393" s="757" t="s">
        <v>4486</v>
      </c>
      <c r="F393" s="761"/>
      <c r="G393" s="761"/>
      <c r="H393" s="761"/>
      <c r="I393" s="761"/>
      <c r="J393" s="761"/>
      <c r="K393" s="761"/>
      <c r="L393" s="761"/>
      <c r="M393" s="761"/>
      <c r="N393" s="761">
        <v>3</v>
      </c>
      <c r="O393" s="761">
        <v>115.83</v>
      </c>
      <c r="P393" s="775"/>
      <c r="Q393" s="762">
        <v>38.61</v>
      </c>
    </row>
    <row r="394" spans="1:17" ht="14.4" customHeight="1" x14ac:dyDescent="0.3">
      <c r="A394" s="756" t="s">
        <v>564</v>
      </c>
      <c r="B394" s="757" t="s">
        <v>4962</v>
      </c>
      <c r="C394" s="757" t="s">
        <v>4462</v>
      </c>
      <c r="D394" s="757" t="s">
        <v>4487</v>
      </c>
      <c r="E394" s="757" t="s">
        <v>1394</v>
      </c>
      <c r="F394" s="761">
        <v>1</v>
      </c>
      <c r="G394" s="761">
        <v>9343.06</v>
      </c>
      <c r="H394" s="761">
        <v>0.36618040196888801</v>
      </c>
      <c r="I394" s="761">
        <v>9343.06</v>
      </c>
      <c r="J394" s="761">
        <v>3</v>
      </c>
      <c r="K394" s="761">
        <v>25514.909999999996</v>
      </c>
      <c r="L394" s="761">
        <v>1</v>
      </c>
      <c r="M394" s="761">
        <v>8504.9699999999993</v>
      </c>
      <c r="N394" s="761">
        <v>9</v>
      </c>
      <c r="O394" s="761">
        <v>82424.430000000008</v>
      </c>
      <c r="P394" s="775">
        <v>3.2304417299531929</v>
      </c>
      <c r="Q394" s="762">
        <v>9158.27</v>
      </c>
    </row>
    <row r="395" spans="1:17" ht="14.4" customHeight="1" x14ac:dyDescent="0.3">
      <c r="A395" s="756" t="s">
        <v>564</v>
      </c>
      <c r="B395" s="757" t="s">
        <v>4962</v>
      </c>
      <c r="C395" s="757" t="s">
        <v>4462</v>
      </c>
      <c r="D395" s="757" t="s">
        <v>4966</v>
      </c>
      <c r="E395" s="757" t="s">
        <v>1394</v>
      </c>
      <c r="F395" s="761"/>
      <c r="G395" s="761"/>
      <c r="H395" s="761"/>
      <c r="I395" s="761"/>
      <c r="J395" s="761"/>
      <c r="K395" s="761"/>
      <c r="L395" s="761"/>
      <c r="M395" s="761"/>
      <c r="N395" s="761">
        <v>1</v>
      </c>
      <c r="O395" s="761">
        <v>16469.2</v>
      </c>
      <c r="P395" s="775"/>
      <c r="Q395" s="762">
        <v>16469.2</v>
      </c>
    </row>
    <row r="396" spans="1:17" ht="14.4" customHeight="1" x14ac:dyDescent="0.3">
      <c r="A396" s="756" t="s">
        <v>564</v>
      </c>
      <c r="B396" s="757" t="s">
        <v>4962</v>
      </c>
      <c r="C396" s="757" t="s">
        <v>4462</v>
      </c>
      <c r="D396" s="757" t="s">
        <v>4967</v>
      </c>
      <c r="E396" s="757" t="s">
        <v>4968</v>
      </c>
      <c r="F396" s="761">
        <v>15</v>
      </c>
      <c r="G396" s="761">
        <v>681.45</v>
      </c>
      <c r="H396" s="761">
        <v>0.56757229477611937</v>
      </c>
      <c r="I396" s="761">
        <v>45.43</v>
      </c>
      <c r="J396" s="761">
        <v>28</v>
      </c>
      <c r="K396" s="761">
        <v>1200.6400000000001</v>
      </c>
      <c r="L396" s="761">
        <v>1</v>
      </c>
      <c r="M396" s="761">
        <v>42.88</v>
      </c>
      <c r="N396" s="761">
        <v>42</v>
      </c>
      <c r="O396" s="761">
        <v>1800.96</v>
      </c>
      <c r="P396" s="775">
        <v>1.5</v>
      </c>
      <c r="Q396" s="762">
        <v>42.88</v>
      </c>
    </row>
    <row r="397" spans="1:17" ht="14.4" customHeight="1" x14ac:dyDescent="0.3">
      <c r="A397" s="756" t="s">
        <v>564</v>
      </c>
      <c r="B397" s="757" t="s">
        <v>4962</v>
      </c>
      <c r="C397" s="757" t="s">
        <v>4462</v>
      </c>
      <c r="D397" s="757" t="s">
        <v>4488</v>
      </c>
      <c r="E397" s="757" t="s">
        <v>4489</v>
      </c>
      <c r="F397" s="761">
        <v>1.5</v>
      </c>
      <c r="G397" s="761">
        <v>825.45</v>
      </c>
      <c r="H397" s="761"/>
      <c r="I397" s="761">
        <v>550.30000000000007</v>
      </c>
      <c r="J397" s="761"/>
      <c r="K397" s="761"/>
      <c r="L397" s="761"/>
      <c r="M397" s="761"/>
      <c r="N397" s="761">
        <v>0.2</v>
      </c>
      <c r="O397" s="761">
        <v>108.69</v>
      </c>
      <c r="P397" s="775"/>
      <c r="Q397" s="762">
        <v>543.44999999999993</v>
      </c>
    </row>
    <row r="398" spans="1:17" ht="14.4" customHeight="1" x14ac:dyDescent="0.3">
      <c r="A398" s="756" t="s">
        <v>564</v>
      </c>
      <c r="B398" s="757" t="s">
        <v>4962</v>
      </c>
      <c r="C398" s="757" t="s">
        <v>4462</v>
      </c>
      <c r="D398" s="757" t="s">
        <v>4490</v>
      </c>
      <c r="E398" s="757" t="s">
        <v>1143</v>
      </c>
      <c r="F398" s="761">
        <v>11</v>
      </c>
      <c r="G398" s="761">
        <v>849.42</v>
      </c>
      <c r="H398" s="761">
        <v>0.1</v>
      </c>
      <c r="I398" s="761">
        <v>77.22</v>
      </c>
      <c r="J398" s="761">
        <v>110</v>
      </c>
      <c r="K398" s="761">
        <v>8494.1999999999989</v>
      </c>
      <c r="L398" s="761">
        <v>1</v>
      </c>
      <c r="M398" s="761">
        <v>77.219999999999985</v>
      </c>
      <c r="N398" s="761">
        <v>6</v>
      </c>
      <c r="O398" s="761">
        <v>463.32</v>
      </c>
      <c r="P398" s="775">
        <v>5.454545454545455E-2</v>
      </c>
      <c r="Q398" s="762">
        <v>77.22</v>
      </c>
    </row>
    <row r="399" spans="1:17" ht="14.4" customHeight="1" x14ac:dyDescent="0.3">
      <c r="A399" s="756" t="s">
        <v>564</v>
      </c>
      <c r="B399" s="757" t="s">
        <v>4962</v>
      </c>
      <c r="C399" s="757" t="s">
        <v>4462</v>
      </c>
      <c r="D399" s="757" t="s">
        <v>4494</v>
      </c>
      <c r="E399" s="757" t="s">
        <v>4495</v>
      </c>
      <c r="F399" s="761">
        <v>15.899999999999999</v>
      </c>
      <c r="G399" s="761">
        <v>5775.67</v>
      </c>
      <c r="H399" s="761">
        <v>0.57761205374019164</v>
      </c>
      <c r="I399" s="761">
        <v>363.24968553459121</v>
      </c>
      <c r="J399" s="761">
        <v>36.800000000000004</v>
      </c>
      <c r="K399" s="761">
        <v>9999.2200000000012</v>
      </c>
      <c r="L399" s="761">
        <v>1</v>
      </c>
      <c r="M399" s="761">
        <v>271.71793478260872</v>
      </c>
      <c r="N399" s="761">
        <v>5.8</v>
      </c>
      <c r="O399" s="761">
        <v>1575.95</v>
      </c>
      <c r="P399" s="775">
        <v>0.15760729336888277</v>
      </c>
      <c r="Q399" s="762">
        <v>271.7155172413793</v>
      </c>
    </row>
    <row r="400" spans="1:17" ht="14.4" customHeight="1" x14ac:dyDescent="0.3">
      <c r="A400" s="756" t="s">
        <v>564</v>
      </c>
      <c r="B400" s="757" t="s">
        <v>4962</v>
      </c>
      <c r="C400" s="757" t="s">
        <v>4462</v>
      </c>
      <c r="D400" s="757" t="s">
        <v>4969</v>
      </c>
      <c r="E400" s="757" t="s">
        <v>4970</v>
      </c>
      <c r="F400" s="761">
        <v>4</v>
      </c>
      <c r="G400" s="761">
        <v>23942.84</v>
      </c>
      <c r="H400" s="761"/>
      <c r="I400" s="761">
        <v>5985.71</v>
      </c>
      <c r="J400" s="761"/>
      <c r="K400" s="761"/>
      <c r="L400" s="761"/>
      <c r="M400" s="761"/>
      <c r="N400" s="761"/>
      <c r="O400" s="761"/>
      <c r="P400" s="775"/>
      <c r="Q400" s="762"/>
    </row>
    <row r="401" spans="1:17" ht="14.4" customHeight="1" x14ac:dyDescent="0.3">
      <c r="A401" s="756" t="s">
        <v>564</v>
      </c>
      <c r="B401" s="757" t="s">
        <v>4962</v>
      </c>
      <c r="C401" s="757" t="s">
        <v>4462</v>
      </c>
      <c r="D401" s="757" t="s">
        <v>4498</v>
      </c>
      <c r="E401" s="757" t="s">
        <v>4497</v>
      </c>
      <c r="F401" s="761">
        <v>1</v>
      </c>
      <c r="G401" s="761">
        <v>19.59</v>
      </c>
      <c r="H401" s="761"/>
      <c r="I401" s="761">
        <v>19.59</v>
      </c>
      <c r="J401" s="761"/>
      <c r="K401" s="761"/>
      <c r="L401" s="761"/>
      <c r="M401" s="761"/>
      <c r="N401" s="761"/>
      <c r="O401" s="761"/>
      <c r="P401" s="775"/>
      <c r="Q401" s="762"/>
    </row>
    <row r="402" spans="1:17" ht="14.4" customHeight="1" x14ac:dyDescent="0.3">
      <c r="A402" s="756" t="s">
        <v>564</v>
      </c>
      <c r="B402" s="757" t="s">
        <v>4962</v>
      </c>
      <c r="C402" s="757" t="s">
        <v>4462</v>
      </c>
      <c r="D402" s="757" t="s">
        <v>4499</v>
      </c>
      <c r="E402" s="757" t="s">
        <v>4500</v>
      </c>
      <c r="F402" s="761"/>
      <c r="G402" s="761"/>
      <c r="H402" s="761"/>
      <c r="I402" s="761"/>
      <c r="J402" s="761">
        <v>2.5</v>
      </c>
      <c r="K402" s="761">
        <v>8159.33</v>
      </c>
      <c r="L402" s="761">
        <v>1</v>
      </c>
      <c r="M402" s="761">
        <v>3263.732</v>
      </c>
      <c r="N402" s="761">
        <v>16.100000000000001</v>
      </c>
      <c r="O402" s="761">
        <v>52546.3</v>
      </c>
      <c r="P402" s="775">
        <v>6.4400263256909582</v>
      </c>
      <c r="Q402" s="762">
        <v>3263.7453416149069</v>
      </c>
    </row>
    <row r="403" spans="1:17" ht="14.4" customHeight="1" x14ac:dyDescent="0.3">
      <c r="A403" s="756" t="s">
        <v>564</v>
      </c>
      <c r="B403" s="757" t="s">
        <v>4962</v>
      </c>
      <c r="C403" s="757" t="s">
        <v>4462</v>
      </c>
      <c r="D403" s="757" t="s">
        <v>4501</v>
      </c>
      <c r="E403" s="757" t="s">
        <v>4502</v>
      </c>
      <c r="F403" s="761"/>
      <c r="G403" s="761"/>
      <c r="H403" s="761"/>
      <c r="I403" s="761"/>
      <c r="J403" s="761">
        <v>0.4</v>
      </c>
      <c r="K403" s="761">
        <v>154.65</v>
      </c>
      <c r="L403" s="761">
        <v>1</v>
      </c>
      <c r="M403" s="761">
        <v>386.625</v>
      </c>
      <c r="N403" s="761"/>
      <c r="O403" s="761"/>
      <c r="P403" s="775"/>
      <c r="Q403" s="762"/>
    </row>
    <row r="404" spans="1:17" ht="14.4" customHeight="1" x14ac:dyDescent="0.3">
      <c r="A404" s="756" t="s">
        <v>564</v>
      </c>
      <c r="B404" s="757" t="s">
        <v>4962</v>
      </c>
      <c r="C404" s="757" t="s">
        <v>4462</v>
      </c>
      <c r="D404" s="757" t="s">
        <v>4971</v>
      </c>
      <c r="E404" s="757" t="s">
        <v>4504</v>
      </c>
      <c r="F404" s="761">
        <v>6</v>
      </c>
      <c r="G404" s="761">
        <v>657.6</v>
      </c>
      <c r="H404" s="761"/>
      <c r="I404" s="761">
        <v>109.60000000000001</v>
      </c>
      <c r="J404" s="761"/>
      <c r="K404" s="761"/>
      <c r="L404" s="761"/>
      <c r="M404" s="761"/>
      <c r="N404" s="761"/>
      <c r="O404" s="761"/>
      <c r="P404" s="775"/>
      <c r="Q404" s="762"/>
    </row>
    <row r="405" spans="1:17" ht="14.4" customHeight="1" x14ac:dyDescent="0.3">
      <c r="A405" s="756" t="s">
        <v>564</v>
      </c>
      <c r="B405" s="757" t="s">
        <v>4962</v>
      </c>
      <c r="C405" s="757" t="s">
        <v>4462</v>
      </c>
      <c r="D405" s="757" t="s">
        <v>4503</v>
      </c>
      <c r="E405" s="757" t="s">
        <v>4504</v>
      </c>
      <c r="F405" s="761">
        <v>43</v>
      </c>
      <c r="G405" s="761">
        <v>9714.44</v>
      </c>
      <c r="H405" s="761">
        <v>0.92328543187347933</v>
      </c>
      <c r="I405" s="761">
        <v>225.9172093023256</v>
      </c>
      <c r="J405" s="761">
        <v>48</v>
      </c>
      <c r="K405" s="761">
        <v>10521.6</v>
      </c>
      <c r="L405" s="761">
        <v>1</v>
      </c>
      <c r="M405" s="761">
        <v>219.20000000000002</v>
      </c>
      <c r="N405" s="761">
        <v>7</v>
      </c>
      <c r="O405" s="761">
        <v>1534.4</v>
      </c>
      <c r="P405" s="775">
        <v>0.14583333333333334</v>
      </c>
      <c r="Q405" s="762">
        <v>219.20000000000002</v>
      </c>
    </row>
    <row r="406" spans="1:17" ht="14.4" customHeight="1" x14ac:dyDescent="0.3">
      <c r="A406" s="756" t="s">
        <v>564</v>
      </c>
      <c r="B406" s="757" t="s">
        <v>4962</v>
      </c>
      <c r="C406" s="757" t="s">
        <v>4462</v>
      </c>
      <c r="D406" s="757" t="s">
        <v>4972</v>
      </c>
      <c r="E406" s="757" t="s">
        <v>4973</v>
      </c>
      <c r="F406" s="761">
        <v>1</v>
      </c>
      <c r="G406" s="761">
        <v>3789.51</v>
      </c>
      <c r="H406" s="761"/>
      <c r="I406" s="761">
        <v>3789.51</v>
      </c>
      <c r="J406" s="761"/>
      <c r="K406" s="761"/>
      <c r="L406" s="761"/>
      <c r="M406" s="761"/>
      <c r="N406" s="761"/>
      <c r="O406" s="761"/>
      <c r="P406" s="775"/>
      <c r="Q406" s="762"/>
    </row>
    <row r="407" spans="1:17" ht="14.4" customHeight="1" x14ac:dyDescent="0.3">
      <c r="A407" s="756" t="s">
        <v>564</v>
      </c>
      <c r="B407" s="757" t="s">
        <v>4962</v>
      </c>
      <c r="C407" s="757" t="s">
        <v>4462</v>
      </c>
      <c r="D407" s="757" t="s">
        <v>4509</v>
      </c>
      <c r="E407" s="757" t="s">
        <v>4510</v>
      </c>
      <c r="F407" s="761"/>
      <c r="G407" s="761"/>
      <c r="H407" s="761"/>
      <c r="I407" s="761"/>
      <c r="J407" s="761"/>
      <c r="K407" s="761"/>
      <c r="L407" s="761"/>
      <c r="M407" s="761"/>
      <c r="N407" s="761">
        <v>54</v>
      </c>
      <c r="O407" s="761">
        <v>3300.4599999999996</v>
      </c>
      <c r="P407" s="775"/>
      <c r="Q407" s="762">
        <v>61.119629629629621</v>
      </c>
    </row>
    <row r="408" spans="1:17" ht="14.4" customHeight="1" x14ac:dyDescent="0.3">
      <c r="A408" s="756" t="s">
        <v>564</v>
      </c>
      <c r="B408" s="757" t="s">
        <v>4962</v>
      </c>
      <c r="C408" s="757" t="s">
        <v>4462</v>
      </c>
      <c r="D408" s="757" t="s">
        <v>4974</v>
      </c>
      <c r="E408" s="757" t="s">
        <v>4975</v>
      </c>
      <c r="F408" s="761"/>
      <c r="G408" s="761"/>
      <c r="H408" s="761"/>
      <c r="I408" s="761"/>
      <c r="J408" s="761"/>
      <c r="K408" s="761"/>
      <c r="L408" s="761"/>
      <c r="M408" s="761"/>
      <c r="N408" s="761">
        <v>0.3</v>
      </c>
      <c r="O408" s="761">
        <v>13.91</v>
      </c>
      <c r="P408" s="775"/>
      <c r="Q408" s="762">
        <v>46.366666666666667</v>
      </c>
    </row>
    <row r="409" spans="1:17" ht="14.4" customHeight="1" x14ac:dyDescent="0.3">
      <c r="A409" s="756" t="s">
        <v>564</v>
      </c>
      <c r="B409" s="757" t="s">
        <v>4962</v>
      </c>
      <c r="C409" s="757" t="s">
        <v>4462</v>
      </c>
      <c r="D409" s="757" t="s">
        <v>4511</v>
      </c>
      <c r="E409" s="757" t="s">
        <v>1137</v>
      </c>
      <c r="F409" s="761">
        <v>2.2000000000000002</v>
      </c>
      <c r="G409" s="761">
        <v>206.13</v>
      </c>
      <c r="H409" s="761">
        <v>0.17323450066812901</v>
      </c>
      <c r="I409" s="761">
        <v>93.695454545454538</v>
      </c>
      <c r="J409" s="761">
        <v>15.100000000000001</v>
      </c>
      <c r="K409" s="761">
        <v>1189.8899999999999</v>
      </c>
      <c r="L409" s="761">
        <v>1</v>
      </c>
      <c r="M409" s="761">
        <v>78.800662251655609</v>
      </c>
      <c r="N409" s="761">
        <v>6.6999999999999993</v>
      </c>
      <c r="O409" s="761">
        <v>527.96</v>
      </c>
      <c r="P409" s="775">
        <v>0.44370488028305144</v>
      </c>
      <c r="Q409" s="762">
        <v>78.800000000000011</v>
      </c>
    </row>
    <row r="410" spans="1:17" ht="14.4" customHeight="1" x14ac:dyDescent="0.3">
      <c r="A410" s="756" t="s">
        <v>564</v>
      </c>
      <c r="B410" s="757" t="s">
        <v>4962</v>
      </c>
      <c r="C410" s="757" t="s">
        <v>4462</v>
      </c>
      <c r="D410" s="757" t="s">
        <v>4976</v>
      </c>
      <c r="E410" s="757" t="s">
        <v>1396</v>
      </c>
      <c r="F410" s="761">
        <v>38</v>
      </c>
      <c r="G410" s="761">
        <v>48978.2</v>
      </c>
      <c r="H410" s="761">
        <v>0.23882899469095523</v>
      </c>
      <c r="I410" s="761">
        <v>1288.8999999999999</v>
      </c>
      <c r="J410" s="761">
        <v>159.30000000000001</v>
      </c>
      <c r="K410" s="761">
        <v>205076.44</v>
      </c>
      <c r="L410" s="761">
        <v>1</v>
      </c>
      <c r="M410" s="761">
        <v>1287.3599497802886</v>
      </c>
      <c r="N410" s="761">
        <v>121</v>
      </c>
      <c r="O410" s="761">
        <v>155770.56</v>
      </c>
      <c r="P410" s="775">
        <v>0.759573162085318</v>
      </c>
      <c r="Q410" s="762">
        <v>1287.3599999999999</v>
      </c>
    </row>
    <row r="411" spans="1:17" ht="14.4" customHeight="1" x14ac:dyDescent="0.3">
      <c r="A411" s="756" t="s">
        <v>564</v>
      </c>
      <c r="B411" s="757" t="s">
        <v>4962</v>
      </c>
      <c r="C411" s="757" t="s">
        <v>4462</v>
      </c>
      <c r="D411" s="757" t="s">
        <v>4512</v>
      </c>
      <c r="E411" s="757" t="s">
        <v>4513</v>
      </c>
      <c r="F411" s="761"/>
      <c r="G411" s="761"/>
      <c r="H411" s="761"/>
      <c r="I411" s="761"/>
      <c r="J411" s="761"/>
      <c r="K411" s="761"/>
      <c r="L411" s="761"/>
      <c r="M411" s="761"/>
      <c r="N411" s="761">
        <v>1.1000000000000001</v>
      </c>
      <c r="O411" s="761">
        <v>659.79</v>
      </c>
      <c r="P411" s="775"/>
      <c r="Q411" s="762">
        <v>599.80909090909086</v>
      </c>
    </row>
    <row r="412" spans="1:17" ht="14.4" customHeight="1" x14ac:dyDescent="0.3">
      <c r="A412" s="756" t="s">
        <v>564</v>
      </c>
      <c r="B412" s="757" t="s">
        <v>4962</v>
      </c>
      <c r="C412" s="757" t="s">
        <v>4462</v>
      </c>
      <c r="D412" s="757" t="s">
        <v>4514</v>
      </c>
      <c r="E412" s="757" t="s">
        <v>4513</v>
      </c>
      <c r="F412" s="761"/>
      <c r="G412" s="761"/>
      <c r="H412" s="761"/>
      <c r="I412" s="761"/>
      <c r="J412" s="761"/>
      <c r="K412" s="761"/>
      <c r="L412" s="761"/>
      <c r="M412" s="761"/>
      <c r="N412" s="761">
        <v>0.7</v>
      </c>
      <c r="O412" s="761">
        <v>559.83000000000004</v>
      </c>
      <c r="P412" s="775"/>
      <c r="Q412" s="762">
        <v>799.75714285714298</v>
      </c>
    </row>
    <row r="413" spans="1:17" ht="14.4" customHeight="1" x14ac:dyDescent="0.3">
      <c r="A413" s="756" t="s">
        <v>564</v>
      </c>
      <c r="B413" s="757" t="s">
        <v>4962</v>
      </c>
      <c r="C413" s="757" t="s">
        <v>4462</v>
      </c>
      <c r="D413" s="757" t="s">
        <v>4977</v>
      </c>
      <c r="E413" s="757" t="s">
        <v>4978</v>
      </c>
      <c r="F413" s="761">
        <v>1</v>
      </c>
      <c r="G413" s="761">
        <v>3382.11</v>
      </c>
      <c r="H413" s="761"/>
      <c r="I413" s="761">
        <v>3382.11</v>
      </c>
      <c r="J413" s="761"/>
      <c r="K413" s="761"/>
      <c r="L413" s="761"/>
      <c r="M413" s="761"/>
      <c r="N413" s="761"/>
      <c r="O413" s="761"/>
      <c r="P413" s="775"/>
      <c r="Q413" s="762"/>
    </row>
    <row r="414" spans="1:17" ht="14.4" customHeight="1" x14ac:dyDescent="0.3">
      <c r="A414" s="756" t="s">
        <v>564</v>
      </c>
      <c r="B414" s="757" t="s">
        <v>4962</v>
      </c>
      <c r="C414" s="757" t="s">
        <v>4462</v>
      </c>
      <c r="D414" s="757" t="s">
        <v>4979</v>
      </c>
      <c r="E414" s="757" t="s">
        <v>1139</v>
      </c>
      <c r="F414" s="761">
        <v>46</v>
      </c>
      <c r="G414" s="761">
        <v>4254.54</v>
      </c>
      <c r="H414" s="761">
        <v>2.4210526315789473</v>
      </c>
      <c r="I414" s="761">
        <v>92.49</v>
      </c>
      <c r="J414" s="761">
        <v>19</v>
      </c>
      <c r="K414" s="761">
        <v>1757.31</v>
      </c>
      <c r="L414" s="761">
        <v>1</v>
      </c>
      <c r="M414" s="761">
        <v>92.49</v>
      </c>
      <c r="N414" s="761">
        <v>31</v>
      </c>
      <c r="O414" s="761">
        <v>2867.19</v>
      </c>
      <c r="P414" s="775">
        <v>1.6315789473684212</v>
      </c>
      <c r="Q414" s="762">
        <v>92.49</v>
      </c>
    </row>
    <row r="415" spans="1:17" ht="14.4" customHeight="1" x14ac:dyDescent="0.3">
      <c r="A415" s="756" t="s">
        <v>564</v>
      </c>
      <c r="B415" s="757" t="s">
        <v>4962</v>
      </c>
      <c r="C415" s="757" t="s">
        <v>4462</v>
      </c>
      <c r="D415" s="757" t="s">
        <v>4515</v>
      </c>
      <c r="E415" s="757" t="s">
        <v>4516</v>
      </c>
      <c r="F415" s="761"/>
      <c r="G415" s="761"/>
      <c r="H415" s="761"/>
      <c r="I415" s="761"/>
      <c r="J415" s="761">
        <v>0.3</v>
      </c>
      <c r="K415" s="761">
        <v>117.54</v>
      </c>
      <c r="L415" s="761">
        <v>1</v>
      </c>
      <c r="M415" s="761">
        <v>391.8</v>
      </c>
      <c r="N415" s="761"/>
      <c r="O415" s="761"/>
      <c r="P415" s="775"/>
      <c r="Q415" s="762"/>
    </row>
    <row r="416" spans="1:17" ht="14.4" customHeight="1" x14ac:dyDescent="0.3">
      <c r="A416" s="756" t="s">
        <v>564</v>
      </c>
      <c r="B416" s="757" t="s">
        <v>4962</v>
      </c>
      <c r="C416" s="757" t="s">
        <v>4462</v>
      </c>
      <c r="D416" s="757" t="s">
        <v>4519</v>
      </c>
      <c r="E416" s="757" t="s">
        <v>4518</v>
      </c>
      <c r="F416" s="761"/>
      <c r="G416" s="761"/>
      <c r="H416" s="761"/>
      <c r="I416" s="761"/>
      <c r="J416" s="761">
        <v>9</v>
      </c>
      <c r="K416" s="761">
        <v>1972.8</v>
      </c>
      <c r="L416" s="761">
        <v>1</v>
      </c>
      <c r="M416" s="761">
        <v>219.2</v>
      </c>
      <c r="N416" s="761">
        <v>35</v>
      </c>
      <c r="O416" s="761">
        <v>7672</v>
      </c>
      <c r="P416" s="775">
        <v>3.8888888888888888</v>
      </c>
      <c r="Q416" s="762">
        <v>219.2</v>
      </c>
    </row>
    <row r="417" spans="1:17" ht="14.4" customHeight="1" x14ac:dyDescent="0.3">
      <c r="A417" s="756" t="s">
        <v>564</v>
      </c>
      <c r="B417" s="757" t="s">
        <v>4962</v>
      </c>
      <c r="C417" s="757" t="s">
        <v>4462</v>
      </c>
      <c r="D417" s="757" t="s">
        <v>4520</v>
      </c>
      <c r="E417" s="757" t="s">
        <v>1112</v>
      </c>
      <c r="F417" s="761">
        <v>0.2</v>
      </c>
      <c r="G417" s="761">
        <v>77.2</v>
      </c>
      <c r="H417" s="761">
        <v>6.2487352786434094E-2</v>
      </c>
      <c r="I417" s="761">
        <v>386</v>
      </c>
      <c r="J417" s="761">
        <v>3.2</v>
      </c>
      <c r="K417" s="761">
        <v>1235.45</v>
      </c>
      <c r="L417" s="761">
        <v>1</v>
      </c>
      <c r="M417" s="761">
        <v>386.078125</v>
      </c>
      <c r="N417" s="761">
        <v>2.6</v>
      </c>
      <c r="O417" s="761">
        <v>1003.71</v>
      </c>
      <c r="P417" s="775">
        <v>0.81242462260714721</v>
      </c>
      <c r="Q417" s="762">
        <v>386.0423076923077</v>
      </c>
    </row>
    <row r="418" spans="1:17" ht="14.4" customHeight="1" x14ac:dyDescent="0.3">
      <c r="A418" s="756" t="s">
        <v>564</v>
      </c>
      <c r="B418" s="757" t="s">
        <v>4962</v>
      </c>
      <c r="C418" s="757" t="s">
        <v>4462</v>
      </c>
      <c r="D418" s="757" t="s">
        <v>4521</v>
      </c>
      <c r="E418" s="757" t="s">
        <v>1114</v>
      </c>
      <c r="F418" s="761">
        <v>2.5</v>
      </c>
      <c r="G418" s="761">
        <v>1930.39</v>
      </c>
      <c r="H418" s="761">
        <v>0.75756529246708393</v>
      </c>
      <c r="I418" s="761">
        <v>772.15600000000006</v>
      </c>
      <c r="J418" s="761">
        <v>3.3</v>
      </c>
      <c r="K418" s="761">
        <v>2548.15</v>
      </c>
      <c r="L418" s="761">
        <v>1</v>
      </c>
      <c r="M418" s="761">
        <v>772.16666666666674</v>
      </c>
      <c r="N418" s="761"/>
      <c r="O418" s="761"/>
      <c r="P418" s="775"/>
      <c r="Q418" s="762"/>
    </row>
    <row r="419" spans="1:17" ht="14.4" customHeight="1" x14ac:dyDescent="0.3">
      <c r="A419" s="756" t="s">
        <v>564</v>
      </c>
      <c r="B419" s="757" t="s">
        <v>4962</v>
      </c>
      <c r="C419" s="757" t="s">
        <v>4462</v>
      </c>
      <c r="D419" s="757" t="s">
        <v>4522</v>
      </c>
      <c r="E419" s="757" t="s">
        <v>4523</v>
      </c>
      <c r="F419" s="761">
        <v>3.42</v>
      </c>
      <c r="G419" s="761">
        <v>11868.48</v>
      </c>
      <c r="H419" s="761">
        <v>0.57727642387146727</v>
      </c>
      <c r="I419" s="761">
        <v>3470.3157894736842</v>
      </c>
      <c r="J419" s="761">
        <v>6.17</v>
      </c>
      <c r="K419" s="761">
        <v>20559.440000000002</v>
      </c>
      <c r="L419" s="761">
        <v>1</v>
      </c>
      <c r="M419" s="761">
        <v>3332.1620745542955</v>
      </c>
      <c r="N419" s="761">
        <v>1.5</v>
      </c>
      <c r="O419" s="761">
        <v>5101.62</v>
      </c>
      <c r="P419" s="775">
        <v>0.24814002716027281</v>
      </c>
      <c r="Q419" s="762">
        <v>3401.08</v>
      </c>
    </row>
    <row r="420" spans="1:17" ht="14.4" customHeight="1" x14ac:dyDescent="0.3">
      <c r="A420" s="756" t="s">
        <v>564</v>
      </c>
      <c r="B420" s="757" t="s">
        <v>4962</v>
      </c>
      <c r="C420" s="757" t="s">
        <v>4462</v>
      </c>
      <c r="D420" s="757" t="s">
        <v>4524</v>
      </c>
      <c r="E420" s="757" t="s">
        <v>1697</v>
      </c>
      <c r="F420" s="761"/>
      <c r="G420" s="761"/>
      <c r="H420" s="761"/>
      <c r="I420" s="761"/>
      <c r="J420" s="761">
        <v>13.2</v>
      </c>
      <c r="K420" s="761">
        <v>5576.54</v>
      </c>
      <c r="L420" s="761">
        <v>1</v>
      </c>
      <c r="M420" s="761">
        <v>422.46515151515155</v>
      </c>
      <c r="N420" s="761">
        <v>2.4</v>
      </c>
      <c r="O420" s="761">
        <v>1010.51</v>
      </c>
      <c r="P420" s="775">
        <v>0.18120734362167221</v>
      </c>
      <c r="Q420" s="762">
        <v>421.04583333333335</v>
      </c>
    </row>
    <row r="421" spans="1:17" ht="14.4" customHeight="1" x14ac:dyDescent="0.3">
      <c r="A421" s="756" t="s">
        <v>564</v>
      </c>
      <c r="B421" s="757" t="s">
        <v>4962</v>
      </c>
      <c r="C421" s="757" t="s">
        <v>4462</v>
      </c>
      <c r="D421" s="757" t="s">
        <v>4525</v>
      </c>
      <c r="E421" s="757" t="s">
        <v>1691</v>
      </c>
      <c r="F421" s="761"/>
      <c r="G421" s="761"/>
      <c r="H421" s="761"/>
      <c r="I421" s="761"/>
      <c r="J421" s="761"/>
      <c r="K421" s="761"/>
      <c r="L421" s="761"/>
      <c r="M421" s="761"/>
      <c r="N421" s="761">
        <v>24</v>
      </c>
      <c r="O421" s="761">
        <v>5260.8</v>
      </c>
      <c r="P421" s="775"/>
      <c r="Q421" s="762">
        <v>219.20000000000002</v>
      </c>
    </row>
    <row r="422" spans="1:17" ht="14.4" customHeight="1" x14ac:dyDescent="0.3">
      <c r="A422" s="756" t="s">
        <v>564</v>
      </c>
      <c r="B422" s="757" t="s">
        <v>4962</v>
      </c>
      <c r="C422" s="757" t="s">
        <v>4462</v>
      </c>
      <c r="D422" s="757" t="s">
        <v>4980</v>
      </c>
      <c r="E422" s="757" t="s">
        <v>4981</v>
      </c>
      <c r="F422" s="761"/>
      <c r="G422" s="761"/>
      <c r="H422" s="761"/>
      <c r="I422" s="761"/>
      <c r="J422" s="761"/>
      <c r="K422" s="761"/>
      <c r="L422" s="761"/>
      <c r="M422" s="761"/>
      <c r="N422" s="761">
        <v>5</v>
      </c>
      <c r="O422" s="761">
        <v>51647.45</v>
      </c>
      <c r="P422" s="775"/>
      <c r="Q422" s="762">
        <v>10329.49</v>
      </c>
    </row>
    <row r="423" spans="1:17" ht="14.4" customHeight="1" x14ac:dyDescent="0.3">
      <c r="A423" s="756" t="s">
        <v>564</v>
      </c>
      <c r="B423" s="757" t="s">
        <v>4962</v>
      </c>
      <c r="C423" s="757" t="s">
        <v>4462</v>
      </c>
      <c r="D423" s="757" t="s">
        <v>4526</v>
      </c>
      <c r="E423" s="757" t="s">
        <v>1392</v>
      </c>
      <c r="F423" s="761"/>
      <c r="G423" s="761"/>
      <c r="H423" s="761"/>
      <c r="I423" s="761"/>
      <c r="J423" s="761"/>
      <c r="K423" s="761"/>
      <c r="L423" s="761"/>
      <c r="M423" s="761"/>
      <c r="N423" s="761">
        <v>2</v>
      </c>
      <c r="O423" s="761">
        <v>6345.56</v>
      </c>
      <c r="P423" s="775"/>
      <c r="Q423" s="762">
        <v>3172.78</v>
      </c>
    </row>
    <row r="424" spans="1:17" ht="14.4" customHeight="1" x14ac:dyDescent="0.3">
      <c r="A424" s="756" t="s">
        <v>564</v>
      </c>
      <c r="B424" s="757" t="s">
        <v>4962</v>
      </c>
      <c r="C424" s="757" t="s">
        <v>4462</v>
      </c>
      <c r="D424" s="757" t="s">
        <v>4527</v>
      </c>
      <c r="E424" s="757" t="s">
        <v>1697</v>
      </c>
      <c r="F424" s="761"/>
      <c r="G424" s="761"/>
      <c r="H424" s="761"/>
      <c r="I424" s="761"/>
      <c r="J424" s="761"/>
      <c r="K424" s="761"/>
      <c r="L424" s="761"/>
      <c r="M424" s="761"/>
      <c r="N424" s="761">
        <v>5.2</v>
      </c>
      <c r="O424" s="761">
        <v>4015.98</v>
      </c>
      <c r="P424" s="775"/>
      <c r="Q424" s="762">
        <v>772.30384615384617</v>
      </c>
    </row>
    <row r="425" spans="1:17" ht="14.4" customHeight="1" x14ac:dyDescent="0.3">
      <c r="A425" s="756" t="s">
        <v>564</v>
      </c>
      <c r="B425" s="757" t="s">
        <v>4962</v>
      </c>
      <c r="C425" s="757" t="s">
        <v>4462</v>
      </c>
      <c r="D425" s="757" t="s">
        <v>4528</v>
      </c>
      <c r="E425" s="757" t="s">
        <v>4529</v>
      </c>
      <c r="F425" s="761">
        <v>0.60000000000000009</v>
      </c>
      <c r="G425" s="761">
        <v>350.34000000000003</v>
      </c>
      <c r="H425" s="761">
        <v>4.999671768993872E-2</v>
      </c>
      <c r="I425" s="761">
        <v>583.9</v>
      </c>
      <c r="J425" s="761">
        <v>12</v>
      </c>
      <c r="K425" s="761">
        <v>7007.26</v>
      </c>
      <c r="L425" s="761">
        <v>1</v>
      </c>
      <c r="M425" s="761">
        <v>583.93833333333339</v>
      </c>
      <c r="N425" s="761">
        <v>7.2000000000000011</v>
      </c>
      <c r="O425" s="761">
        <v>4204.4400000000005</v>
      </c>
      <c r="P425" s="775">
        <v>0.60001198756718033</v>
      </c>
      <c r="Q425" s="762">
        <v>583.94999999999993</v>
      </c>
    </row>
    <row r="426" spans="1:17" ht="14.4" customHeight="1" x14ac:dyDescent="0.3">
      <c r="A426" s="756" t="s">
        <v>564</v>
      </c>
      <c r="B426" s="757" t="s">
        <v>4962</v>
      </c>
      <c r="C426" s="757" t="s">
        <v>4462</v>
      </c>
      <c r="D426" s="757" t="s">
        <v>4538</v>
      </c>
      <c r="E426" s="757" t="s">
        <v>4539</v>
      </c>
      <c r="F426" s="761"/>
      <c r="G426" s="761"/>
      <c r="H426" s="761"/>
      <c r="I426" s="761"/>
      <c r="J426" s="761">
        <v>3</v>
      </c>
      <c r="K426" s="761">
        <v>9518.34</v>
      </c>
      <c r="L426" s="761">
        <v>1</v>
      </c>
      <c r="M426" s="761">
        <v>3172.78</v>
      </c>
      <c r="N426" s="761"/>
      <c r="O426" s="761"/>
      <c r="P426" s="775"/>
      <c r="Q426" s="762"/>
    </row>
    <row r="427" spans="1:17" ht="14.4" customHeight="1" x14ac:dyDescent="0.3">
      <c r="A427" s="756" t="s">
        <v>564</v>
      </c>
      <c r="B427" s="757" t="s">
        <v>4962</v>
      </c>
      <c r="C427" s="757" t="s">
        <v>4462</v>
      </c>
      <c r="D427" s="757" t="s">
        <v>4541</v>
      </c>
      <c r="E427" s="757" t="s">
        <v>1681</v>
      </c>
      <c r="F427" s="761"/>
      <c r="G427" s="761"/>
      <c r="H427" s="761"/>
      <c r="I427" s="761"/>
      <c r="J427" s="761"/>
      <c r="K427" s="761"/>
      <c r="L427" s="761"/>
      <c r="M427" s="761"/>
      <c r="N427" s="761">
        <v>0.3</v>
      </c>
      <c r="O427" s="761">
        <v>240.24</v>
      </c>
      <c r="P427" s="775"/>
      <c r="Q427" s="762">
        <v>800.80000000000007</v>
      </c>
    </row>
    <row r="428" spans="1:17" ht="14.4" customHeight="1" x14ac:dyDescent="0.3">
      <c r="A428" s="756" t="s">
        <v>564</v>
      </c>
      <c r="B428" s="757" t="s">
        <v>4962</v>
      </c>
      <c r="C428" s="757" t="s">
        <v>4462</v>
      </c>
      <c r="D428" s="757" t="s">
        <v>4542</v>
      </c>
      <c r="E428" s="757" t="s">
        <v>4543</v>
      </c>
      <c r="F428" s="761"/>
      <c r="G428" s="761"/>
      <c r="H428" s="761"/>
      <c r="I428" s="761"/>
      <c r="J428" s="761">
        <v>0.2</v>
      </c>
      <c r="K428" s="761">
        <v>652.75</v>
      </c>
      <c r="L428" s="761">
        <v>1</v>
      </c>
      <c r="M428" s="761">
        <v>3263.75</v>
      </c>
      <c r="N428" s="761"/>
      <c r="O428" s="761"/>
      <c r="P428" s="775"/>
      <c r="Q428" s="762"/>
    </row>
    <row r="429" spans="1:17" ht="14.4" customHeight="1" x14ac:dyDescent="0.3">
      <c r="A429" s="756" t="s">
        <v>564</v>
      </c>
      <c r="B429" s="757" t="s">
        <v>4962</v>
      </c>
      <c r="C429" s="757" t="s">
        <v>4462</v>
      </c>
      <c r="D429" s="757" t="s">
        <v>4544</v>
      </c>
      <c r="E429" s="757" t="s">
        <v>4545</v>
      </c>
      <c r="F429" s="761">
        <v>0.4</v>
      </c>
      <c r="G429" s="761">
        <v>132.57</v>
      </c>
      <c r="H429" s="761">
        <v>3.8462319576412558E-2</v>
      </c>
      <c r="I429" s="761">
        <v>331.42499999999995</v>
      </c>
      <c r="J429" s="761">
        <v>10.4</v>
      </c>
      <c r="K429" s="761">
        <v>3446.75</v>
      </c>
      <c r="L429" s="761">
        <v>1</v>
      </c>
      <c r="M429" s="761">
        <v>331.41826923076923</v>
      </c>
      <c r="N429" s="761">
        <v>5.0999999999999996</v>
      </c>
      <c r="O429" s="761">
        <v>1690.2299999999998</v>
      </c>
      <c r="P429" s="775">
        <v>0.49038369478494226</v>
      </c>
      <c r="Q429" s="762">
        <v>331.41764705882349</v>
      </c>
    </row>
    <row r="430" spans="1:17" ht="14.4" customHeight="1" x14ac:dyDescent="0.3">
      <c r="A430" s="756" t="s">
        <v>564</v>
      </c>
      <c r="B430" s="757" t="s">
        <v>4962</v>
      </c>
      <c r="C430" s="757" t="s">
        <v>4462</v>
      </c>
      <c r="D430" s="757" t="s">
        <v>4548</v>
      </c>
      <c r="E430" s="757" t="s">
        <v>4549</v>
      </c>
      <c r="F430" s="761"/>
      <c r="G430" s="761"/>
      <c r="H430" s="761"/>
      <c r="I430" s="761"/>
      <c r="J430" s="761"/>
      <c r="K430" s="761"/>
      <c r="L430" s="761"/>
      <c r="M430" s="761"/>
      <c r="N430" s="761">
        <v>3.3</v>
      </c>
      <c r="O430" s="761">
        <v>7014.4800000000005</v>
      </c>
      <c r="P430" s="775"/>
      <c r="Q430" s="762">
        <v>2125.6000000000004</v>
      </c>
    </row>
    <row r="431" spans="1:17" ht="14.4" customHeight="1" x14ac:dyDescent="0.3">
      <c r="A431" s="756" t="s">
        <v>564</v>
      </c>
      <c r="B431" s="757" t="s">
        <v>4962</v>
      </c>
      <c r="C431" s="757" t="s">
        <v>4462</v>
      </c>
      <c r="D431" s="757" t="s">
        <v>4550</v>
      </c>
      <c r="E431" s="757" t="s">
        <v>4551</v>
      </c>
      <c r="F431" s="761"/>
      <c r="G431" s="761"/>
      <c r="H431" s="761"/>
      <c r="I431" s="761"/>
      <c r="J431" s="761"/>
      <c r="K431" s="761"/>
      <c r="L431" s="761"/>
      <c r="M431" s="761"/>
      <c r="N431" s="761">
        <v>27</v>
      </c>
      <c r="O431" s="761">
        <v>5739.12</v>
      </c>
      <c r="P431" s="775"/>
      <c r="Q431" s="762">
        <v>212.56</v>
      </c>
    </row>
    <row r="432" spans="1:17" ht="14.4" customHeight="1" x14ac:dyDescent="0.3">
      <c r="A432" s="756" t="s">
        <v>564</v>
      </c>
      <c r="B432" s="757" t="s">
        <v>4962</v>
      </c>
      <c r="C432" s="757" t="s">
        <v>4462</v>
      </c>
      <c r="D432" s="757" t="s">
        <v>4982</v>
      </c>
      <c r="E432" s="757" t="s">
        <v>4983</v>
      </c>
      <c r="F432" s="761"/>
      <c r="G432" s="761"/>
      <c r="H432" s="761"/>
      <c r="I432" s="761"/>
      <c r="J432" s="761">
        <v>31</v>
      </c>
      <c r="K432" s="761">
        <v>35011.089999999997</v>
      </c>
      <c r="L432" s="761">
        <v>1</v>
      </c>
      <c r="M432" s="761">
        <v>1129.3899999999999</v>
      </c>
      <c r="N432" s="761"/>
      <c r="O432" s="761"/>
      <c r="P432" s="775"/>
      <c r="Q432" s="762"/>
    </row>
    <row r="433" spans="1:17" ht="14.4" customHeight="1" x14ac:dyDescent="0.3">
      <c r="A433" s="756" t="s">
        <v>564</v>
      </c>
      <c r="B433" s="757" t="s">
        <v>4962</v>
      </c>
      <c r="C433" s="757" t="s">
        <v>4462</v>
      </c>
      <c r="D433" s="757" t="s">
        <v>4984</v>
      </c>
      <c r="E433" s="757" t="s">
        <v>4985</v>
      </c>
      <c r="F433" s="761"/>
      <c r="G433" s="761"/>
      <c r="H433" s="761"/>
      <c r="I433" s="761"/>
      <c r="J433" s="761">
        <v>10</v>
      </c>
      <c r="K433" s="761">
        <v>33501.300000000003</v>
      </c>
      <c r="L433" s="761">
        <v>1</v>
      </c>
      <c r="M433" s="761">
        <v>3350.13</v>
      </c>
      <c r="N433" s="761"/>
      <c r="O433" s="761"/>
      <c r="P433" s="775"/>
      <c r="Q433" s="762"/>
    </row>
    <row r="434" spans="1:17" ht="14.4" customHeight="1" x14ac:dyDescent="0.3">
      <c r="A434" s="756" t="s">
        <v>564</v>
      </c>
      <c r="B434" s="757" t="s">
        <v>4962</v>
      </c>
      <c r="C434" s="757" t="s">
        <v>4462</v>
      </c>
      <c r="D434" s="757" t="s">
        <v>4986</v>
      </c>
      <c r="E434" s="757" t="s">
        <v>4987</v>
      </c>
      <c r="F434" s="761"/>
      <c r="G434" s="761"/>
      <c r="H434" s="761"/>
      <c r="I434" s="761"/>
      <c r="J434" s="761"/>
      <c r="K434" s="761"/>
      <c r="L434" s="761"/>
      <c r="M434" s="761"/>
      <c r="N434" s="761">
        <v>1</v>
      </c>
      <c r="O434" s="761">
        <v>8629.83</v>
      </c>
      <c r="P434" s="775"/>
      <c r="Q434" s="762">
        <v>8629.83</v>
      </c>
    </row>
    <row r="435" spans="1:17" ht="14.4" customHeight="1" x14ac:dyDescent="0.3">
      <c r="A435" s="756" t="s">
        <v>564</v>
      </c>
      <c r="B435" s="757" t="s">
        <v>4962</v>
      </c>
      <c r="C435" s="757" t="s">
        <v>4557</v>
      </c>
      <c r="D435" s="757" t="s">
        <v>4558</v>
      </c>
      <c r="E435" s="757" t="s">
        <v>4559</v>
      </c>
      <c r="F435" s="761">
        <v>199</v>
      </c>
      <c r="G435" s="761">
        <v>543013.29</v>
      </c>
      <c r="H435" s="761">
        <v>0.73714547496337846</v>
      </c>
      <c r="I435" s="761">
        <v>2728.71</v>
      </c>
      <c r="J435" s="761">
        <v>299</v>
      </c>
      <c r="K435" s="761">
        <v>736643.32000000007</v>
      </c>
      <c r="L435" s="761">
        <v>1</v>
      </c>
      <c r="M435" s="761">
        <v>2463.6900334448164</v>
      </c>
      <c r="N435" s="761">
        <v>321</v>
      </c>
      <c r="O435" s="761">
        <v>844474.08000000007</v>
      </c>
      <c r="P435" s="775">
        <v>1.1463812364442536</v>
      </c>
      <c r="Q435" s="762">
        <v>2630.7603738317757</v>
      </c>
    </row>
    <row r="436" spans="1:17" ht="14.4" customHeight="1" x14ac:dyDescent="0.3">
      <c r="A436" s="756" t="s">
        <v>564</v>
      </c>
      <c r="B436" s="757" t="s">
        <v>4962</v>
      </c>
      <c r="C436" s="757" t="s">
        <v>4557</v>
      </c>
      <c r="D436" s="757" t="s">
        <v>4560</v>
      </c>
      <c r="E436" s="757" t="s">
        <v>4561</v>
      </c>
      <c r="F436" s="761">
        <v>3</v>
      </c>
      <c r="G436" s="761">
        <v>29058.300000000003</v>
      </c>
      <c r="H436" s="761">
        <v>0.48879852483884356</v>
      </c>
      <c r="I436" s="761">
        <v>9686.1</v>
      </c>
      <c r="J436" s="761">
        <v>6</v>
      </c>
      <c r="K436" s="761">
        <v>59448.42</v>
      </c>
      <c r="L436" s="761">
        <v>1</v>
      </c>
      <c r="M436" s="761">
        <v>9908.07</v>
      </c>
      <c r="N436" s="761">
        <v>13</v>
      </c>
      <c r="O436" s="761">
        <v>133621.13</v>
      </c>
      <c r="P436" s="775">
        <v>2.2476817718620614</v>
      </c>
      <c r="Q436" s="762">
        <v>10278.548461538461</v>
      </c>
    </row>
    <row r="437" spans="1:17" ht="14.4" customHeight="1" x14ac:dyDescent="0.3">
      <c r="A437" s="756" t="s">
        <v>564</v>
      </c>
      <c r="B437" s="757" t="s">
        <v>4962</v>
      </c>
      <c r="C437" s="757" t="s">
        <v>4557</v>
      </c>
      <c r="D437" s="757" t="s">
        <v>4562</v>
      </c>
      <c r="E437" s="757" t="s">
        <v>4563</v>
      </c>
      <c r="F437" s="761">
        <v>89</v>
      </c>
      <c r="G437" s="761">
        <v>82375.73</v>
      </c>
      <c r="H437" s="761">
        <v>0.48148338001318386</v>
      </c>
      <c r="I437" s="761">
        <v>925.56999999999994</v>
      </c>
      <c r="J437" s="761">
        <v>161</v>
      </c>
      <c r="K437" s="761">
        <v>171087.38</v>
      </c>
      <c r="L437" s="761">
        <v>1</v>
      </c>
      <c r="M437" s="761">
        <v>1062.6545341614908</v>
      </c>
      <c r="N437" s="761">
        <v>170</v>
      </c>
      <c r="O437" s="761">
        <v>203596.41999999998</v>
      </c>
      <c r="P437" s="775">
        <v>1.1900142488592671</v>
      </c>
      <c r="Q437" s="762">
        <v>1197.626</v>
      </c>
    </row>
    <row r="438" spans="1:17" ht="14.4" customHeight="1" x14ac:dyDescent="0.3">
      <c r="A438" s="756" t="s">
        <v>564</v>
      </c>
      <c r="B438" s="757" t="s">
        <v>4962</v>
      </c>
      <c r="C438" s="757" t="s">
        <v>4375</v>
      </c>
      <c r="D438" s="757" t="s">
        <v>4988</v>
      </c>
      <c r="E438" s="757" t="s">
        <v>4989</v>
      </c>
      <c r="F438" s="761">
        <v>4</v>
      </c>
      <c r="G438" s="761">
        <v>3057.6</v>
      </c>
      <c r="H438" s="761">
        <v>0.5</v>
      </c>
      <c r="I438" s="761">
        <v>764.4</v>
      </c>
      <c r="J438" s="761">
        <v>8</v>
      </c>
      <c r="K438" s="761">
        <v>6115.2</v>
      </c>
      <c r="L438" s="761">
        <v>1</v>
      </c>
      <c r="M438" s="761">
        <v>764.4</v>
      </c>
      <c r="N438" s="761">
        <v>3</v>
      </c>
      <c r="O438" s="761">
        <v>2293.1999999999998</v>
      </c>
      <c r="P438" s="775">
        <v>0.375</v>
      </c>
      <c r="Q438" s="762">
        <v>764.4</v>
      </c>
    </row>
    <row r="439" spans="1:17" ht="14.4" customHeight="1" x14ac:dyDescent="0.3">
      <c r="A439" s="756" t="s">
        <v>564</v>
      </c>
      <c r="B439" s="757" t="s">
        <v>4962</v>
      </c>
      <c r="C439" s="757" t="s">
        <v>4375</v>
      </c>
      <c r="D439" s="757" t="s">
        <v>4990</v>
      </c>
      <c r="E439" s="757" t="s">
        <v>4991</v>
      </c>
      <c r="F439" s="761"/>
      <c r="G439" s="761"/>
      <c r="H439" s="761"/>
      <c r="I439" s="761"/>
      <c r="J439" s="761"/>
      <c r="K439" s="761"/>
      <c r="L439" s="761"/>
      <c r="M439" s="761"/>
      <c r="N439" s="761">
        <v>2</v>
      </c>
      <c r="O439" s="761">
        <v>1578.58</v>
      </c>
      <c r="P439" s="775"/>
      <c r="Q439" s="762">
        <v>789.29</v>
      </c>
    </row>
    <row r="440" spans="1:17" ht="14.4" customHeight="1" x14ac:dyDescent="0.3">
      <c r="A440" s="756" t="s">
        <v>564</v>
      </c>
      <c r="B440" s="757" t="s">
        <v>4962</v>
      </c>
      <c r="C440" s="757" t="s">
        <v>4375</v>
      </c>
      <c r="D440" s="757" t="s">
        <v>4992</v>
      </c>
      <c r="E440" s="757" t="s">
        <v>4993</v>
      </c>
      <c r="F440" s="761"/>
      <c r="G440" s="761"/>
      <c r="H440" s="761"/>
      <c r="I440" s="761"/>
      <c r="J440" s="761">
        <v>1</v>
      </c>
      <c r="K440" s="761">
        <v>28950</v>
      </c>
      <c r="L440" s="761">
        <v>1</v>
      </c>
      <c r="M440" s="761">
        <v>28950</v>
      </c>
      <c r="N440" s="761"/>
      <c r="O440" s="761"/>
      <c r="P440" s="775"/>
      <c r="Q440" s="762"/>
    </row>
    <row r="441" spans="1:17" ht="14.4" customHeight="1" x14ac:dyDescent="0.3">
      <c r="A441" s="756" t="s">
        <v>564</v>
      </c>
      <c r="B441" s="757" t="s">
        <v>4962</v>
      </c>
      <c r="C441" s="757" t="s">
        <v>4375</v>
      </c>
      <c r="D441" s="757" t="s">
        <v>4994</v>
      </c>
      <c r="E441" s="757" t="s">
        <v>4995</v>
      </c>
      <c r="F441" s="761"/>
      <c r="G441" s="761"/>
      <c r="H441" s="761"/>
      <c r="I441" s="761"/>
      <c r="J441" s="761">
        <v>132</v>
      </c>
      <c r="K441" s="761">
        <v>10824</v>
      </c>
      <c r="L441" s="761">
        <v>1</v>
      </c>
      <c r="M441" s="761">
        <v>82</v>
      </c>
      <c r="N441" s="761">
        <v>175</v>
      </c>
      <c r="O441" s="761">
        <v>14350</v>
      </c>
      <c r="P441" s="775">
        <v>1.3257575757575757</v>
      </c>
      <c r="Q441" s="762">
        <v>82</v>
      </c>
    </row>
    <row r="442" spans="1:17" ht="14.4" customHeight="1" x14ac:dyDescent="0.3">
      <c r="A442" s="756" t="s">
        <v>564</v>
      </c>
      <c r="B442" s="757" t="s">
        <v>4962</v>
      </c>
      <c r="C442" s="757" t="s">
        <v>4375</v>
      </c>
      <c r="D442" s="757" t="s">
        <v>4572</v>
      </c>
      <c r="E442" s="757" t="s">
        <v>4573</v>
      </c>
      <c r="F442" s="761">
        <v>1</v>
      </c>
      <c r="G442" s="761">
        <v>44581.25</v>
      </c>
      <c r="H442" s="761"/>
      <c r="I442" s="761">
        <v>44581.25</v>
      </c>
      <c r="J442" s="761"/>
      <c r="K442" s="761"/>
      <c r="L442" s="761"/>
      <c r="M442" s="761"/>
      <c r="N442" s="761"/>
      <c r="O442" s="761"/>
      <c r="P442" s="775"/>
      <c r="Q442" s="762"/>
    </row>
    <row r="443" spans="1:17" ht="14.4" customHeight="1" x14ac:dyDescent="0.3">
      <c r="A443" s="756" t="s">
        <v>564</v>
      </c>
      <c r="B443" s="757" t="s">
        <v>4962</v>
      </c>
      <c r="C443" s="757" t="s">
        <v>4375</v>
      </c>
      <c r="D443" s="757" t="s">
        <v>4576</v>
      </c>
      <c r="E443" s="757" t="s">
        <v>4577</v>
      </c>
      <c r="F443" s="761"/>
      <c r="G443" s="761"/>
      <c r="H443" s="761"/>
      <c r="I443" s="761"/>
      <c r="J443" s="761"/>
      <c r="K443" s="761"/>
      <c r="L443" s="761"/>
      <c r="M443" s="761"/>
      <c r="N443" s="761">
        <v>1</v>
      </c>
      <c r="O443" s="761">
        <v>10414.42</v>
      </c>
      <c r="P443" s="775"/>
      <c r="Q443" s="762">
        <v>10414.42</v>
      </c>
    </row>
    <row r="444" spans="1:17" ht="14.4" customHeight="1" x14ac:dyDescent="0.3">
      <c r="A444" s="756" t="s">
        <v>564</v>
      </c>
      <c r="B444" s="757" t="s">
        <v>4962</v>
      </c>
      <c r="C444" s="757" t="s">
        <v>4375</v>
      </c>
      <c r="D444" s="757" t="s">
        <v>4996</v>
      </c>
      <c r="E444" s="757" t="s">
        <v>4997</v>
      </c>
      <c r="F444" s="761"/>
      <c r="G444" s="761"/>
      <c r="H444" s="761"/>
      <c r="I444" s="761"/>
      <c r="J444" s="761">
        <v>1</v>
      </c>
      <c r="K444" s="761">
        <v>8159.29</v>
      </c>
      <c r="L444" s="761">
        <v>1</v>
      </c>
      <c r="M444" s="761">
        <v>8159.29</v>
      </c>
      <c r="N444" s="761"/>
      <c r="O444" s="761"/>
      <c r="P444" s="775"/>
      <c r="Q444" s="762"/>
    </row>
    <row r="445" spans="1:17" ht="14.4" customHeight="1" x14ac:dyDescent="0.3">
      <c r="A445" s="756" t="s">
        <v>564</v>
      </c>
      <c r="B445" s="757" t="s">
        <v>4962</v>
      </c>
      <c r="C445" s="757" t="s">
        <v>4375</v>
      </c>
      <c r="D445" s="757" t="s">
        <v>4578</v>
      </c>
      <c r="E445" s="757" t="s">
        <v>4579</v>
      </c>
      <c r="F445" s="761">
        <v>22</v>
      </c>
      <c r="G445" s="761">
        <v>388344</v>
      </c>
      <c r="H445" s="761">
        <v>1.2222222222222223</v>
      </c>
      <c r="I445" s="761">
        <v>17652</v>
      </c>
      <c r="J445" s="761">
        <v>18</v>
      </c>
      <c r="K445" s="761">
        <v>317736</v>
      </c>
      <c r="L445" s="761">
        <v>1</v>
      </c>
      <c r="M445" s="761">
        <v>17652</v>
      </c>
      <c r="N445" s="761"/>
      <c r="O445" s="761"/>
      <c r="P445" s="775"/>
      <c r="Q445" s="762"/>
    </row>
    <row r="446" spans="1:17" ht="14.4" customHeight="1" x14ac:dyDescent="0.3">
      <c r="A446" s="756" t="s">
        <v>564</v>
      </c>
      <c r="B446" s="757" t="s">
        <v>4962</v>
      </c>
      <c r="C446" s="757" t="s">
        <v>4375</v>
      </c>
      <c r="D446" s="757" t="s">
        <v>4580</v>
      </c>
      <c r="E446" s="757" t="s">
        <v>4581</v>
      </c>
      <c r="F446" s="761">
        <v>22</v>
      </c>
      <c r="G446" s="761">
        <v>147070</v>
      </c>
      <c r="H446" s="761">
        <v>1.2222222222222223</v>
      </c>
      <c r="I446" s="761">
        <v>6685</v>
      </c>
      <c r="J446" s="761">
        <v>18</v>
      </c>
      <c r="K446" s="761">
        <v>120330</v>
      </c>
      <c r="L446" s="761">
        <v>1</v>
      </c>
      <c r="M446" s="761">
        <v>6685</v>
      </c>
      <c r="N446" s="761"/>
      <c r="O446" s="761"/>
      <c r="P446" s="775"/>
      <c r="Q446" s="762"/>
    </row>
    <row r="447" spans="1:17" ht="14.4" customHeight="1" x14ac:dyDescent="0.3">
      <c r="A447" s="756" t="s">
        <v>564</v>
      </c>
      <c r="B447" s="757" t="s">
        <v>4962</v>
      </c>
      <c r="C447" s="757" t="s">
        <v>4375</v>
      </c>
      <c r="D447" s="757" t="s">
        <v>4582</v>
      </c>
      <c r="E447" s="757" t="s">
        <v>4583</v>
      </c>
      <c r="F447" s="761">
        <v>8</v>
      </c>
      <c r="G447" s="761">
        <v>143080</v>
      </c>
      <c r="H447" s="761">
        <v>1.4981273408239701</v>
      </c>
      <c r="I447" s="761">
        <v>17885</v>
      </c>
      <c r="J447" s="761">
        <v>6</v>
      </c>
      <c r="K447" s="761">
        <v>95505.9</v>
      </c>
      <c r="L447" s="761">
        <v>1</v>
      </c>
      <c r="M447" s="761">
        <v>15917.65</v>
      </c>
      <c r="N447" s="761">
        <v>10</v>
      </c>
      <c r="O447" s="761">
        <v>159176.5</v>
      </c>
      <c r="P447" s="775">
        <v>1.6666666666666667</v>
      </c>
      <c r="Q447" s="762">
        <v>15917.65</v>
      </c>
    </row>
    <row r="448" spans="1:17" ht="14.4" customHeight="1" x14ac:dyDescent="0.3">
      <c r="A448" s="756" t="s">
        <v>564</v>
      </c>
      <c r="B448" s="757" t="s">
        <v>4962</v>
      </c>
      <c r="C448" s="757" t="s">
        <v>4375</v>
      </c>
      <c r="D448" s="757" t="s">
        <v>4584</v>
      </c>
      <c r="E448" s="757" t="s">
        <v>4585</v>
      </c>
      <c r="F448" s="761">
        <v>7</v>
      </c>
      <c r="G448" s="761">
        <v>47740</v>
      </c>
      <c r="H448" s="761">
        <v>1.1666666666666667</v>
      </c>
      <c r="I448" s="761">
        <v>6820</v>
      </c>
      <c r="J448" s="761">
        <v>6</v>
      </c>
      <c r="K448" s="761">
        <v>40920</v>
      </c>
      <c r="L448" s="761">
        <v>1</v>
      </c>
      <c r="M448" s="761">
        <v>6820</v>
      </c>
      <c r="N448" s="761">
        <v>10</v>
      </c>
      <c r="O448" s="761">
        <v>68200</v>
      </c>
      <c r="P448" s="775">
        <v>1.6666666666666667</v>
      </c>
      <c r="Q448" s="762">
        <v>6820</v>
      </c>
    </row>
    <row r="449" spans="1:17" ht="14.4" customHeight="1" x14ac:dyDescent="0.3">
      <c r="A449" s="756" t="s">
        <v>564</v>
      </c>
      <c r="B449" s="757" t="s">
        <v>4962</v>
      </c>
      <c r="C449" s="757" t="s">
        <v>4375</v>
      </c>
      <c r="D449" s="757" t="s">
        <v>4586</v>
      </c>
      <c r="E449" s="757" t="s">
        <v>4587</v>
      </c>
      <c r="F449" s="761">
        <v>30</v>
      </c>
      <c r="G449" s="761">
        <v>213000</v>
      </c>
      <c r="H449" s="761">
        <v>1.2</v>
      </c>
      <c r="I449" s="761">
        <v>7100</v>
      </c>
      <c r="J449" s="761">
        <v>25</v>
      </c>
      <c r="K449" s="761">
        <v>177500</v>
      </c>
      <c r="L449" s="761">
        <v>1</v>
      </c>
      <c r="M449" s="761">
        <v>7100</v>
      </c>
      <c r="N449" s="761">
        <v>19</v>
      </c>
      <c r="O449" s="761">
        <v>134900</v>
      </c>
      <c r="P449" s="775">
        <v>0.76</v>
      </c>
      <c r="Q449" s="762">
        <v>7100</v>
      </c>
    </row>
    <row r="450" spans="1:17" ht="14.4" customHeight="1" x14ac:dyDescent="0.3">
      <c r="A450" s="756" t="s">
        <v>564</v>
      </c>
      <c r="B450" s="757" t="s">
        <v>4962</v>
      </c>
      <c r="C450" s="757" t="s">
        <v>4375</v>
      </c>
      <c r="D450" s="757" t="s">
        <v>4588</v>
      </c>
      <c r="E450" s="757" t="s">
        <v>4589</v>
      </c>
      <c r="F450" s="761">
        <v>8</v>
      </c>
      <c r="G450" s="761">
        <v>70400</v>
      </c>
      <c r="H450" s="761">
        <v>1.3333333333333333</v>
      </c>
      <c r="I450" s="761">
        <v>8800</v>
      </c>
      <c r="J450" s="761">
        <v>6</v>
      </c>
      <c r="K450" s="761">
        <v>52800</v>
      </c>
      <c r="L450" s="761">
        <v>1</v>
      </c>
      <c r="M450" s="761">
        <v>8800</v>
      </c>
      <c r="N450" s="761">
        <v>10</v>
      </c>
      <c r="O450" s="761">
        <v>88000</v>
      </c>
      <c r="P450" s="775">
        <v>1.6666666666666667</v>
      </c>
      <c r="Q450" s="762">
        <v>8800</v>
      </c>
    </row>
    <row r="451" spans="1:17" ht="14.4" customHeight="1" x14ac:dyDescent="0.3">
      <c r="A451" s="756" t="s">
        <v>564</v>
      </c>
      <c r="B451" s="757" t="s">
        <v>4962</v>
      </c>
      <c r="C451" s="757" t="s">
        <v>4375</v>
      </c>
      <c r="D451" s="757" t="s">
        <v>4590</v>
      </c>
      <c r="E451" s="757" t="s">
        <v>4591</v>
      </c>
      <c r="F451" s="761">
        <v>30</v>
      </c>
      <c r="G451" s="761">
        <v>34950</v>
      </c>
      <c r="H451" s="761">
        <v>1.1538461538461537</v>
      </c>
      <c r="I451" s="761">
        <v>1165</v>
      </c>
      <c r="J451" s="761">
        <v>26</v>
      </c>
      <c r="K451" s="761">
        <v>30290</v>
      </c>
      <c r="L451" s="761">
        <v>1</v>
      </c>
      <c r="M451" s="761">
        <v>1165</v>
      </c>
      <c r="N451" s="761">
        <v>17</v>
      </c>
      <c r="O451" s="761">
        <v>19805</v>
      </c>
      <c r="P451" s="775">
        <v>0.65384615384615385</v>
      </c>
      <c r="Q451" s="762">
        <v>1165</v>
      </c>
    </row>
    <row r="452" spans="1:17" ht="14.4" customHeight="1" x14ac:dyDescent="0.3">
      <c r="A452" s="756" t="s">
        <v>564</v>
      </c>
      <c r="B452" s="757" t="s">
        <v>4962</v>
      </c>
      <c r="C452" s="757" t="s">
        <v>4375</v>
      </c>
      <c r="D452" s="757" t="s">
        <v>4592</v>
      </c>
      <c r="E452" s="757" t="s">
        <v>4593</v>
      </c>
      <c r="F452" s="761">
        <v>7</v>
      </c>
      <c r="G452" s="761">
        <v>5194</v>
      </c>
      <c r="H452" s="761">
        <v>0.77777777777777779</v>
      </c>
      <c r="I452" s="761">
        <v>742</v>
      </c>
      <c r="J452" s="761">
        <v>9</v>
      </c>
      <c r="K452" s="761">
        <v>6678</v>
      </c>
      <c r="L452" s="761">
        <v>1</v>
      </c>
      <c r="M452" s="761">
        <v>742</v>
      </c>
      <c r="N452" s="761">
        <v>9</v>
      </c>
      <c r="O452" s="761">
        <v>6678</v>
      </c>
      <c r="P452" s="775">
        <v>1</v>
      </c>
      <c r="Q452" s="762">
        <v>742</v>
      </c>
    </row>
    <row r="453" spans="1:17" ht="14.4" customHeight="1" x14ac:dyDescent="0.3">
      <c r="A453" s="756" t="s">
        <v>564</v>
      </c>
      <c r="B453" s="757" t="s">
        <v>4962</v>
      </c>
      <c r="C453" s="757" t="s">
        <v>4375</v>
      </c>
      <c r="D453" s="757" t="s">
        <v>4594</v>
      </c>
      <c r="E453" s="757" t="s">
        <v>4595</v>
      </c>
      <c r="F453" s="761">
        <v>29</v>
      </c>
      <c r="G453" s="761">
        <v>15254</v>
      </c>
      <c r="H453" s="761">
        <v>1.1599999999999999</v>
      </c>
      <c r="I453" s="761">
        <v>526</v>
      </c>
      <c r="J453" s="761">
        <v>25</v>
      </c>
      <c r="K453" s="761">
        <v>13150</v>
      </c>
      <c r="L453" s="761">
        <v>1</v>
      </c>
      <c r="M453" s="761">
        <v>526</v>
      </c>
      <c r="N453" s="761">
        <v>18</v>
      </c>
      <c r="O453" s="761">
        <v>9468</v>
      </c>
      <c r="P453" s="775">
        <v>0.72</v>
      </c>
      <c r="Q453" s="762">
        <v>526</v>
      </c>
    </row>
    <row r="454" spans="1:17" ht="14.4" customHeight="1" x14ac:dyDescent="0.3">
      <c r="A454" s="756" t="s">
        <v>564</v>
      </c>
      <c r="B454" s="757" t="s">
        <v>4962</v>
      </c>
      <c r="C454" s="757" t="s">
        <v>4375</v>
      </c>
      <c r="D454" s="757" t="s">
        <v>4596</v>
      </c>
      <c r="E454" s="757" t="s">
        <v>4597</v>
      </c>
      <c r="F454" s="761"/>
      <c r="G454" s="761"/>
      <c r="H454" s="761"/>
      <c r="I454" s="761"/>
      <c r="J454" s="761"/>
      <c r="K454" s="761"/>
      <c r="L454" s="761"/>
      <c r="M454" s="761"/>
      <c r="N454" s="761">
        <v>1</v>
      </c>
      <c r="O454" s="761">
        <v>35942</v>
      </c>
      <c r="P454" s="775"/>
      <c r="Q454" s="762">
        <v>35942</v>
      </c>
    </row>
    <row r="455" spans="1:17" ht="14.4" customHeight="1" x14ac:dyDescent="0.3">
      <c r="A455" s="756" t="s">
        <v>564</v>
      </c>
      <c r="B455" s="757" t="s">
        <v>4962</v>
      </c>
      <c r="C455" s="757" t="s">
        <v>4375</v>
      </c>
      <c r="D455" s="757" t="s">
        <v>4598</v>
      </c>
      <c r="E455" s="757" t="s">
        <v>4599</v>
      </c>
      <c r="F455" s="761">
        <v>28</v>
      </c>
      <c r="G455" s="761">
        <v>26203.52</v>
      </c>
      <c r="H455" s="761">
        <v>1.2173913043478262</v>
      </c>
      <c r="I455" s="761">
        <v>935.84</v>
      </c>
      <c r="J455" s="761">
        <v>23</v>
      </c>
      <c r="K455" s="761">
        <v>21524.32</v>
      </c>
      <c r="L455" s="761">
        <v>1</v>
      </c>
      <c r="M455" s="761">
        <v>935.84</v>
      </c>
      <c r="N455" s="761">
        <v>17</v>
      </c>
      <c r="O455" s="761">
        <v>15909.279999999999</v>
      </c>
      <c r="P455" s="775">
        <v>0.73913043478260865</v>
      </c>
      <c r="Q455" s="762">
        <v>935.83999999999992</v>
      </c>
    </row>
    <row r="456" spans="1:17" ht="14.4" customHeight="1" x14ac:dyDescent="0.3">
      <c r="A456" s="756" t="s">
        <v>564</v>
      </c>
      <c r="B456" s="757" t="s">
        <v>4962</v>
      </c>
      <c r="C456" s="757" t="s">
        <v>4375</v>
      </c>
      <c r="D456" s="757" t="s">
        <v>4600</v>
      </c>
      <c r="E456" s="757" t="s">
        <v>4601</v>
      </c>
      <c r="F456" s="761">
        <v>1</v>
      </c>
      <c r="G456" s="761">
        <v>7254.55</v>
      </c>
      <c r="H456" s="761">
        <v>0.5</v>
      </c>
      <c r="I456" s="761">
        <v>7254.55</v>
      </c>
      <c r="J456" s="761">
        <v>2</v>
      </c>
      <c r="K456" s="761">
        <v>14509.1</v>
      </c>
      <c r="L456" s="761">
        <v>1</v>
      </c>
      <c r="M456" s="761">
        <v>7254.55</v>
      </c>
      <c r="N456" s="761">
        <v>3</v>
      </c>
      <c r="O456" s="761">
        <v>21763.65</v>
      </c>
      <c r="P456" s="775">
        <v>1.5</v>
      </c>
      <c r="Q456" s="762">
        <v>7254.55</v>
      </c>
    </row>
    <row r="457" spans="1:17" ht="14.4" customHeight="1" x14ac:dyDescent="0.3">
      <c r="A457" s="756" t="s">
        <v>564</v>
      </c>
      <c r="B457" s="757" t="s">
        <v>4962</v>
      </c>
      <c r="C457" s="757" t="s">
        <v>4375</v>
      </c>
      <c r="D457" s="757" t="s">
        <v>4998</v>
      </c>
      <c r="E457" s="757" t="s">
        <v>4999</v>
      </c>
      <c r="F457" s="761">
        <v>2</v>
      </c>
      <c r="G457" s="761">
        <v>2154.6</v>
      </c>
      <c r="H457" s="761"/>
      <c r="I457" s="761">
        <v>1077.3</v>
      </c>
      <c r="J457" s="761"/>
      <c r="K457" s="761"/>
      <c r="L457" s="761"/>
      <c r="M457" s="761"/>
      <c r="N457" s="761"/>
      <c r="O457" s="761"/>
      <c r="P457" s="775"/>
      <c r="Q457" s="762"/>
    </row>
    <row r="458" spans="1:17" ht="14.4" customHeight="1" x14ac:dyDescent="0.3">
      <c r="A458" s="756" t="s">
        <v>564</v>
      </c>
      <c r="B458" s="757" t="s">
        <v>4962</v>
      </c>
      <c r="C458" s="757" t="s">
        <v>4375</v>
      </c>
      <c r="D458" s="757" t="s">
        <v>5000</v>
      </c>
      <c r="E458" s="757" t="s">
        <v>5001</v>
      </c>
      <c r="F458" s="761"/>
      <c r="G458" s="761"/>
      <c r="H458" s="761"/>
      <c r="I458" s="761"/>
      <c r="J458" s="761"/>
      <c r="K458" s="761"/>
      <c r="L458" s="761"/>
      <c r="M458" s="761"/>
      <c r="N458" s="761">
        <v>1</v>
      </c>
      <c r="O458" s="761">
        <v>6649</v>
      </c>
      <c r="P458" s="775"/>
      <c r="Q458" s="762">
        <v>6649</v>
      </c>
    </row>
    <row r="459" spans="1:17" ht="14.4" customHeight="1" x14ac:dyDescent="0.3">
      <c r="A459" s="756" t="s">
        <v>564</v>
      </c>
      <c r="B459" s="757" t="s">
        <v>4962</v>
      </c>
      <c r="C459" s="757" t="s">
        <v>4375</v>
      </c>
      <c r="D459" s="757" t="s">
        <v>5002</v>
      </c>
      <c r="E459" s="757" t="s">
        <v>5003</v>
      </c>
      <c r="F459" s="761">
        <v>1</v>
      </c>
      <c r="G459" s="761">
        <v>52000</v>
      </c>
      <c r="H459" s="761"/>
      <c r="I459" s="761">
        <v>52000</v>
      </c>
      <c r="J459" s="761"/>
      <c r="K459" s="761"/>
      <c r="L459" s="761"/>
      <c r="M459" s="761"/>
      <c r="N459" s="761"/>
      <c r="O459" s="761"/>
      <c r="P459" s="775"/>
      <c r="Q459" s="762"/>
    </row>
    <row r="460" spans="1:17" ht="14.4" customHeight="1" x14ac:dyDescent="0.3">
      <c r="A460" s="756" t="s">
        <v>564</v>
      </c>
      <c r="B460" s="757" t="s">
        <v>4962</v>
      </c>
      <c r="C460" s="757" t="s">
        <v>4375</v>
      </c>
      <c r="D460" s="757" t="s">
        <v>4606</v>
      </c>
      <c r="E460" s="757" t="s">
        <v>4607</v>
      </c>
      <c r="F460" s="761">
        <v>5</v>
      </c>
      <c r="G460" s="761">
        <v>6803.75</v>
      </c>
      <c r="H460" s="761">
        <v>0.55555555555555558</v>
      </c>
      <c r="I460" s="761">
        <v>1360.75</v>
      </c>
      <c r="J460" s="761">
        <v>9</v>
      </c>
      <c r="K460" s="761">
        <v>12246.75</v>
      </c>
      <c r="L460" s="761">
        <v>1</v>
      </c>
      <c r="M460" s="761">
        <v>1360.75</v>
      </c>
      <c r="N460" s="761">
        <v>7</v>
      </c>
      <c r="O460" s="761">
        <v>9525.25</v>
      </c>
      <c r="P460" s="775">
        <v>0.77777777777777779</v>
      </c>
      <c r="Q460" s="762">
        <v>1360.75</v>
      </c>
    </row>
    <row r="461" spans="1:17" ht="14.4" customHeight="1" x14ac:dyDescent="0.3">
      <c r="A461" s="756" t="s">
        <v>564</v>
      </c>
      <c r="B461" s="757" t="s">
        <v>4962</v>
      </c>
      <c r="C461" s="757" t="s">
        <v>4375</v>
      </c>
      <c r="D461" s="757" t="s">
        <v>4608</v>
      </c>
      <c r="E461" s="757" t="s">
        <v>4609</v>
      </c>
      <c r="F461" s="761">
        <v>1</v>
      </c>
      <c r="G461" s="761">
        <v>4677.5</v>
      </c>
      <c r="H461" s="761">
        <v>0.5</v>
      </c>
      <c r="I461" s="761">
        <v>4677.5</v>
      </c>
      <c r="J461" s="761">
        <v>2</v>
      </c>
      <c r="K461" s="761">
        <v>9355</v>
      </c>
      <c r="L461" s="761">
        <v>1</v>
      </c>
      <c r="M461" s="761">
        <v>4677.5</v>
      </c>
      <c r="N461" s="761">
        <v>3</v>
      </c>
      <c r="O461" s="761">
        <v>14032.5</v>
      </c>
      <c r="P461" s="775">
        <v>1.5</v>
      </c>
      <c r="Q461" s="762">
        <v>4677.5</v>
      </c>
    </row>
    <row r="462" spans="1:17" ht="14.4" customHeight="1" x14ac:dyDescent="0.3">
      <c r="A462" s="756" t="s">
        <v>564</v>
      </c>
      <c r="B462" s="757" t="s">
        <v>4962</v>
      </c>
      <c r="C462" s="757" t="s">
        <v>4375</v>
      </c>
      <c r="D462" s="757" t="s">
        <v>4610</v>
      </c>
      <c r="E462" s="757" t="s">
        <v>4611</v>
      </c>
      <c r="F462" s="761">
        <v>3</v>
      </c>
      <c r="G462" s="761">
        <v>56858.879999999997</v>
      </c>
      <c r="H462" s="761"/>
      <c r="I462" s="761">
        <v>18952.96</v>
      </c>
      <c r="J462" s="761"/>
      <c r="K462" s="761"/>
      <c r="L462" s="761"/>
      <c r="M462" s="761"/>
      <c r="N462" s="761"/>
      <c r="O462" s="761"/>
      <c r="P462" s="775"/>
      <c r="Q462" s="762"/>
    </row>
    <row r="463" spans="1:17" ht="14.4" customHeight="1" x14ac:dyDescent="0.3">
      <c r="A463" s="756" t="s">
        <v>564</v>
      </c>
      <c r="B463" s="757" t="s">
        <v>4962</v>
      </c>
      <c r="C463" s="757" t="s">
        <v>4375</v>
      </c>
      <c r="D463" s="757" t="s">
        <v>4614</v>
      </c>
      <c r="E463" s="757" t="s">
        <v>4615</v>
      </c>
      <c r="F463" s="761">
        <v>1</v>
      </c>
      <c r="G463" s="761">
        <v>44252</v>
      </c>
      <c r="H463" s="761"/>
      <c r="I463" s="761">
        <v>44252</v>
      </c>
      <c r="J463" s="761"/>
      <c r="K463" s="761"/>
      <c r="L463" s="761"/>
      <c r="M463" s="761"/>
      <c r="N463" s="761"/>
      <c r="O463" s="761"/>
      <c r="P463" s="775"/>
      <c r="Q463" s="762"/>
    </row>
    <row r="464" spans="1:17" ht="14.4" customHeight="1" x14ac:dyDescent="0.3">
      <c r="A464" s="756" t="s">
        <v>564</v>
      </c>
      <c r="B464" s="757" t="s">
        <v>4962</v>
      </c>
      <c r="C464" s="757" t="s">
        <v>4375</v>
      </c>
      <c r="D464" s="757" t="s">
        <v>5004</v>
      </c>
      <c r="E464" s="757" t="s">
        <v>5005</v>
      </c>
      <c r="F464" s="761"/>
      <c r="G464" s="761"/>
      <c r="H464" s="761"/>
      <c r="I464" s="761"/>
      <c r="J464" s="761">
        <v>2</v>
      </c>
      <c r="K464" s="761">
        <v>9596</v>
      </c>
      <c r="L464" s="761">
        <v>1</v>
      </c>
      <c r="M464" s="761">
        <v>4798</v>
      </c>
      <c r="N464" s="761">
        <v>1</v>
      </c>
      <c r="O464" s="761">
        <v>4798</v>
      </c>
      <c r="P464" s="775">
        <v>0.5</v>
      </c>
      <c r="Q464" s="762">
        <v>4798</v>
      </c>
    </row>
    <row r="465" spans="1:17" ht="14.4" customHeight="1" x14ac:dyDescent="0.3">
      <c r="A465" s="756" t="s">
        <v>564</v>
      </c>
      <c r="B465" s="757" t="s">
        <v>4962</v>
      </c>
      <c r="C465" s="757" t="s">
        <v>4375</v>
      </c>
      <c r="D465" s="757" t="s">
        <v>4616</v>
      </c>
      <c r="E465" s="757" t="s">
        <v>4617</v>
      </c>
      <c r="F465" s="761"/>
      <c r="G465" s="761"/>
      <c r="H465" s="761"/>
      <c r="I465" s="761"/>
      <c r="J465" s="761">
        <v>1</v>
      </c>
      <c r="K465" s="761">
        <v>46843</v>
      </c>
      <c r="L465" s="761">
        <v>1</v>
      </c>
      <c r="M465" s="761">
        <v>46843</v>
      </c>
      <c r="N465" s="761"/>
      <c r="O465" s="761"/>
      <c r="P465" s="775"/>
      <c r="Q465" s="762"/>
    </row>
    <row r="466" spans="1:17" ht="14.4" customHeight="1" x14ac:dyDescent="0.3">
      <c r="A466" s="756" t="s">
        <v>564</v>
      </c>
      <c r="B466" s="757" t="s">
        <v>4962</v>
      </c>
      <c r="C466" s="757" t="s">
        <v>4375</v>
      </c>
      <c r="D466" s="757" t="s">
        <v>4618</v>
      </c>
      <c r="E466" s="757" t="s">
        <v>4619</v>
      </c>
      <c r="F466" s="761">
        <v>2</v>
      </c>
      <c r="G466" s="761">
        <v>3676</v>
      </c>
      <c r="H466" s="761">
        <v>0.4</v>
      </c>
      <c r="I466" s="761">
        <v>1838</v>
      </c>
      <c r="J466" s="761">
        <v>5</v>
      </c>
      <c r="K466" s="761">
        <v>9190</v>
      </c>
      <c r="L466" s="761">
        <v>1</v>
      </c>
      <c r="M466" s="761">
        <v>1838</v>
      </c>
      <c r="N466" s="761">
        <v>3</v>
      </c>
      <c r="O466" s="761">
        <v>5514</v>
      </c>
      <c r="P466" s="775">
        <v>0.6</v>
      </c>
      <c r="Q466" s="762">
        <v>1838</v>
      </c>
    </row>
    <row r="467" spans="1:17" ht="14.4" customHeight="1" x14ac:dyDescent="0.3">
      <c r="A467" s="756" t="s">
        <v>564</v>
      </c>
      <c r="B467" s="757" t="s">
        <v>4962</v>
      </c>
      <c r="C467" s="757" t="s">
        <v>4375</v>
      </c>
      <c r="D467" s="757" t="s">
        <v>4376</v>
      </c>
      <c r="E467" s="757" t="s">
        <v>4377</v>
      </c>
      <c r="F467" s="761">
        <v>1</v>
      </c>
      <c r="G467" s="761">
        <v>69228.990000000005</v>
      </c>
      <c r="H467" s="761">
        <v>0.25</v>
      </c>
      <c r="I467" s="761">
        <v>69228.990000000005</v>
      </c>
      <c r="J467" s="761">
        <v>4</v>
      </c>
      <c r="K467" s="761">
        <v>276915.96000000002</v>
      </c>
      <c r="L467" s="761">
        <v>1</v>
      </c>
      <c r="M467" s="761">
        <v>69228.990000000005</v>
      </c>
      <c r="N467" s="761">
        <v>3</v>
      </c>
      <c r="O467" s="761">
        <v>207686.97000000003</v>
      </c>
      <c r="P467" s="775">
        <v>0.75</v>
      </c>
      <c r="Q467" s="762">
        <v>69228.990000000005</v>
      </c>
    </row>
    <row r="468" spans="1:17" ht="14.4" customHeight="1" x14ac:dyDescent="0.3">
      <c r="A468" s="756" t="s">
        <v>564</v>
      </c>
      <c r="B468" s="757" t="s">
        <v>4962</v>
      </c>
      <c r="C468" s="757" t="s">
        <v>4375</v>
      </c>
      <c r="D468" s="757" t="s">
        <v>4624</v>
      </c>
      <c r="E468" s="757" t="s">
        <v>4625</v>
      </c>
      <c r="F468" s="761">
        <v>1</v>
      </c>
      <c r="G468" s="761">
        <v>1796</v>
      </c>
      <c r="H468" s="761"/>
      <c r="I468" s="761">
        <v>1796</v>
      </c>
      <c r="J468" s="761"/>
      <c r="K468" s="761"/>
      <c r="L468" s="761"/>
      <c r="M468" s="761"/>
      <c r="N468" s="761"/>
      <c r="O468" s="761"/>
      <c r="P468" s="775"/>
      <c r="Q468" s="762"/>
    </row>
    <row r="469" spans="1:17" ht="14.4" customHeight="1" x14ac:dyDescent="0.3">
      <c r="A469" s="756" t="s">
        <v>564</v>
      </c>
      <c r="B469" s="757" t="s">
        <v>4962</v>
      </c>
      <c r="C469" s="757" t="s">
        <v>4375</v>
      </c>
      <c r="D469" s="757" t="s">
        <v>4626</v>
      </c>
      <c r="E469" s="757" t="s">
        <v>4627</v>
      </c>
      <c r="F469" s="761"/>
      <c r="G469" s="761"/>
      <c r="H469" s="761"/>
      <c r="I469" s="761"/>
      <c r="J469" s="761">
        <v>1</v>
      </c>
      <c r="K469" s="761">
        <v>1796</v>
      </c>
      <c r="L469" s="761">
        <v>1</v>
      </c>
      <c r="M469" s="761">
        <v>1796</v>
      </c>
      <c r="N469" s="761"/>
      <c r="O469" s="761"/>
      <c r="P469" s="775"/>
      <c r="Q469" s="762"/>
    </row>
    <row r="470" spans="1:17" ht="14.4" customHeight="1" x14ac:dyDescent="0.3">
      <c r="A470" s="756" t="s">
        <v>564</v>
      </c>
      <c r="B470" s="757" t="s">
        <v>4962</v>
      </c>
      <c r="C470" s="757" t="s">
        <v>4375</v>
      </c>
      <c r="D470" s="757" t="s">
        <v>5006</v>
      </c>
      <c r="E470" s="757" t="s">
        <v>4629</v>
      </c>
      <c r="F470" s="761"/>
      <c r="G470" s="761"/>
      <c r="H470" s="761"/>
      <c r="I470" s="761"/>
      <c r="J470" s="761">
        <v>1</v>
      </c>
      <c r="K470" s="761">
        <v>3360</v>
      </c>
      <c r="L470" s="761">
        <v>1</v>
      </c>
      <c r="M470" s="761">
        <v>3360</v>
      </c>
      <c r="N470" s="761"/>
      <c r="O470" s="761"/>
      <c r="P470" s="775"/>
      <c r="Q470" s="762"/>
    </row>
    <row r="471" spans="1:17" ht="14.4" customHeight="1" x14ac:dyDescent="0.3">
      <c r="A471" s="756" t="s">
        <v>564</v>
      </c>
      <c r="B471" s="757" t="s">
        <v>4962</v>
      </c>
      <c r="C471" s="757" t="s">
        <v>4375</v>
      </c>
      <c r="D471" s="757" t="s">
        <v>4630</v>
      </c>
      <c r="E471" s="757" t="s">
        <v>4631</v>
      </c>
      <c r="F471" s="761">
        <v>1</v>
      </c>
      <c r="G471" s="761">
        <v>17618.18</v>
      </c>
      <c r="H471" s="761"/>
      <c r="I471" s="761">
        <v>17618.18</v>
      </c>
      <c r="J471" s="761"/>
      <c r="K471" s="761"/>
      <c r="L471" s="761"/>
      <c r="M471" s="761"/>
      <c r="N471" s="761"/>
      <c r="O471" s="761"/>
      <c r="P471" s="775"/>
      <c r="Q471" s="762"/>
    </row>
    <row r="472" spans="1:17" ht="14.4" customHeight="1" x14ac:dyDescent="0.3">
      <c r="A472" s="756" t="s">
        <v>564</v>
      </c>
      <c r="B472" s="757" t="s">
        <v>4962</v>
      </c>
      <c r="C472" s="757" t="s">
        <v>4375</v>
      </c>
      <c r="D472" s="757" t="s">
        <v>4632</v>
      </c>
      <c r="E472" s="757" t="s">
        <v>4633</v>
      </c>
      <c r="F472" s="761">
        <v>1</v>
      </c>
      <c r="G472" s="761">
        <v>23836.36</v>
      </c>
      <c r="H472" s="761">
        <v>0.33333333333333331</v>
      </c>
      <c r="I472" s="761">
        <v>23836.36</v>
      </c>
      <c r="J472" s="761">
        <v>3</v>
      </c>
      <c r="K472" s="761">
        <v>71509.08</v>
      </c>
      <c r="L472" s="761">
        <v>1</v>
      </c>
      <c r="M472" s="761">
        <v>23836.36</v>
      </c>
      <c r="N472" s="761"/>
      <c r="O472" s="761"/>
      <c r="P472" s="775"/>
      <c r="Q472" s="762"/>
    </row>
    <row r="473" spans="1:17" ht="14.4" customHeight="1" x14ac:dyDescent="0.3">
      <c r="A473" s="756" t="s">
        <v>564</v>
      </c>
      <c r="B473" s="757" t="s">
        <v>4962</v>
      </c>
      <c r="C473" s="757" t="s">
        <v>4375</v>
      </c>
      <c r="D473" s="757" t="s">
        <v>4634</v>
      </c>
      <c r="E473" s="757" t="s">
        <v>4635</v>
      </c>
      <c r="F473" s="761">
        <v>1</v>
      </c>
      <c r="G473" s="761">
        <v>4949.88</v>
      </c>
      <c r="H473" s="761">
        <v>0.33333333333333337</v>
      </c>
      <c r="I473" s="761">
        <v>4949.88</v>
      </c>
      <c r="J473" s="761">
        <v>3</v>
      </c>
      <c r="K473" s="761">
        <v>14849.64</v>
      </c>
      <c r="L473" s="761">
        <v>1</v>
      </c>
      <c r="M473" s="761">
        <v>4949.88</v>
      </c>
      <c r="N473" s="761">
        <v>2</v>
      </c>
      <c r="O473" s="761">
        <v>9899.76</v>
      </c>
      <c r="P473" s="775">
        <v>0.66666666666666674</v>
      </c>
      <c r="Q473" s="762">
        <v>4949.88</v>
      </c>
    </row>
    <row r="474" spans="1:17" ht="14.4" customHeight="1" x14ac:dyDescent="0.3">
      <c r="A474" s="756" t="s">
        <v>564</v>
      </c>
      <c r="B474" s="757" t="s">
        <v>4962</v>
      </c>
      <c r="C474" s="757" t="s">
        <v>4375</v>
      </c>
      <c r="D474" s="757" t="s">
        <v>4636</v>
      </c>
      <c r="E474" s="757" t="s">
        <v>4637</v>
      </c>
      <c r="F474" s="761">
        <v>1</v>
      </c>
      <c r="G474" s="761">
        <v>20441.03</v>
      </c>
      <c r="H474" s="761">
        <v>1</v>
      </c>
      <c r="I474" s="761">
        <v>20441.03</v>
      </c>
      <c r="J474" s="761">
        <v>1</v>
      </c>
      <c r="K474" s="761">
        <v>20441.03</v>
      </c>
      <c r="L474" s="761">
        <v>1</v>
      </c>
      <c r="M474" s="761">
        <v>20441.03</v>
      </c>
      <c r="N474" s="761"/>
      <c r="O474" s="761"/>
      <c r="P474" s="775"/>
      <c r="Q474" s="762"/>
    </row>
    <row r="475" spans="1:17" ht="14.4" customHeight="1" x14ac:dyDescent="0.3">
      <c r="A475" s="756" t="s">
        <v>564</v>
      </c>
      <c r="B475" s="757" t="s">
        <v>4962</v>
      </c>
      <c r="C475" s="757" t="s">
        <v>4375</v>
      </c>
      <c r="D475" s="757" t="s">
        <v>4638</v>
      </c>
      <c r="E475" s="757" t="s">
        <v>4639</v>
      </c>
      <c r="F475" s="761">
        <v>6</v>
      </c>
      <c r="G475" s="761">
        <v>154921.62</v>
      </c>
      <c r="H475" s="761">
        <v>3</v>
      </c>
      <c r="I475" s="761">
        <v>25820.27</v>
      </c>
      <c r="J475" s="761">
        <v>2</v>
      </c>
      <c r="K475" s="761">
        <v>51640.54</v>
      </c>
      <c r="L475" s="761">
        <v>1</v>
      </c>
      <c r="M475" s="761">
        <v>25820.27</v>
      </c>
      <c r="N475" s="761">
        <v>2</v>
      </c>
      <c r="O475" s="761">
        <v>51640.54</v>
      </c>
      <c r="P475" s="775">
        <v>1</v>
      </c>
      <c r="Q475" s="762">
        <v>25820.27</v>
      </c>
    </row>
    <row r="476" spans="1:17" ht="14.4" customHeight="1" x14ac:dyDescent="0.3">
      <c r="A476" s="756" t="s">
        <v>564</v>
      </c>
      <c r="B476" s="757" t="s">
        <v>4962</v>
      </c>
      <c r="C476" s="757" t="s">
        <v>4375</v>
      </c>
      <c r="D476" s="757" t="s">
        <v>4640</v>
      </c>
      <c r="E476" s="757" t="s">
        <v>4641</v>
      </c>
      <c r="F476" s="761">
        <v>1</v>
      </c>
      <c r="G476" s="761">
        <v>14509.09</v>
      </c>
      <c r="H476" s="761"/>
      <c r="I476" s="761">
        <v>14509.09</v>
      </c>
      <c r="J476" s="761"/>
      <c r="K476" s="761"/>
      <c r="L476" s="761"/>
      <c r="M476" s="761"/>
      <c r="N476" s="761"/>
      <c r="O476" s="761"/>
      <c r="P476" s="775"/>
      <c r="Q476" s="762"/>
    </row>
    <row r="477" spans="1:17" ht="14.4" customHeight="1" x14ac:dyDescent="0.3">
      <c r="A477" s="756" t="s">
        <v>564</v>
      </c>
      <c r="B477" s="757" t="s">
        <v>4962</v>
      </c>
      <c r="C477" s="757" t="s">
        <v>4375</v>
      </c>
      <c r="D477" s="757" t="s">
        <v>4642</v>
      </c>
      <c r="E477" s="757" t="s">
        <v>4643</v>
      </c>
      <c r="F477" s="761">
        <v>1</v>
      </c>
      <c r="G477" s="761">
        <v>16336</v>
      </c>
      <c r="H477" s="761">
        <v>0.25</v>
      </c>
      <c r="I477" s="761">
        <v>16336</v>
      </c>
      <c r="J477" s="761">
        <v>4</v>
      </c>
      <c r="K477" s="761">
        <v>65344</v>
      </c>
      <c r="L477" s="761">
        <v>1</v>
      </c>
      <c r="M477" s="761">
        <v>16336</v>
      </c>
      <c r="N477" s="761">
        <v>3</v>
      </c>
      <c r="O477" s="761">
        <v>49008</v>
      </c>
      <c r="P477" s="775">
        <v>0.75</v>
      </c>
      <c r="Q477" s="762">
        <v>16336</v>
      </c>
    </row>
    <row r="478" spans="1:17" ht="14.4" customHeight="1" x14ac:dyDescent="0.3">
      <c r="A478" s="756" t="s">
        <v>564</v>
      </c>
      <c r="B478" s="757" t="s">
        <v>4962</v>
      </c>
      <c r="C478" s="757" t="s">
        <v>4375</v>
      </c>
      <c r="D478" s="757" t="s">
        <v>4644</v>
      </c>
      <c r="E478" s="757" t="s">
        <v>4645</v>
      </c>
      <c r="F478" s="761">
        <v>29</v>
      </c>
      <c r="G478" s="761">
        <v>37845</v>
      </c>
      <c r="H478" s="761">
        <v>1.2083333333333333</v>
      </c>
      <c r="I478" s="761">
        <v>1305</v>
      </c>
      <c r="J478" s="761">
        <v>24</v>
      </c>
      <c r="K478" s="761">
        <v>31320</v>
      </c>
      <c r="L478" s="761">
        <v>1</v>
      </c>
      <c r="M478" s="761">
        <v>1305</v>
      </c>
      <c r="N478" s="761">
        <v>16</v>
      </c>
      <c r="O478" s="761">
        <v>20880</v>
      </c>
      <c r="P478" s="775">
        <v>0.66666666666666663</v>
      </c>
      <c r="Q478" s="762">
        <v>1305</v>
      </c>
    </row>
    <row r="479" spans="1:17" ht="14.4" customHeight="1" x14ac:dyDescent="0.3">
      <c r="A479" s="756" t="s">
        <v>564</v>
      </c>
      <c r="B479" s="757" t="s">
        <v>4962</v>
      </c>
      <c r="C479" s="757" t="s">
        <v>4375</v>
      </c>
      <c r="D479" s="757" t="s">
        <v>4646</v>
      </c>
      <c r="E479" s="757" t="s">
        <v>4647</v>
      </c>
      <c r="F479" s="761">
        <v>30</v>
      </c>
      <c r="G479" s="761">
        <v>32340</v>
      </c>
      <c r="H479" s="761">
        <v>1.25</v>
      </c>
      <c r="I479" s="761">
        <v>1078</v>
      </c>
      <c r="J479" s="761">
        <v>24</v>
      </c>
      <c r="K479" s="761">
        <v>25872</v>
      </c>
      <c r="L479" s="761">
        <v>1</v>
      </c>
      <c r="M479" s="761">
        <v>1078</v>
      </c>
      <c r="N479" s="761">
        <v>15</v>
      </c>
      <c r="O479" s="761">
        <v>16170</v>
      </c>
      <c r="P479" s="775">
        <v>0.625</v>
      </c>
      <c r="Q479" s="762">
        <v>1078</v>
      </c>
    </row>
    <row r="480" spans="1:17" ht="14.4" customHeight="1" x14ac:dyDescent="0.3">
      <c r="A480" s="756" t="s">
        <v>564</v>
      </c>
      <c r="B480" s="757" t="s">
        <v>4962</v>
      </c>
      <c r="C480" s="757" t="s">
        <v>4375</v>
      </c>
      <c r="D480" s="757" t="s">
        <v>4648</v>
      </c>
      <c r="E480" s="757" t="s">
        <v>4649</v>
      </c>
      <c r="F480" s="761"/>
      <c r="G480" s="761"/>
      <c r="H480" s="761"/>
      <c r="I480" s="761"/>
      <c r="J480" s="761">
        <v>1</v>
      </c>
      <c r="K480" s="761">
        <v>8103</v>
      </c>
      <c r="L480" s="761">
        <v>1</v>
      </c>
      <c r="M480" s="761">
        <v>8103</v>
      </c>
      <c r="N480" s="761">
        <v>4</v>
      </c>
      <c r="O480" s="761">
        <v>32412</v>
      </c>
      <c r="P480" s="775">
        <v>4</v>
      </c>
      <c r="Q480" s="762">
        <v>8103</v>
      </c>
    </row>
    <row r="481" spans="1:17" ht="14.4" customHeight="1" x14ac:dyDescent="0.3">
      <c r="A481" s="756" t="s">
        <v>564</v>
      </c>
      <c r="B481" s="757" t="s">
        <v>4962</v>
      </c>
      <c r="C481" s="757" t="s">
        <v>4375</v>
      </c>
      <c r="D481" s="757" t="s">
        <v>4650</v>
      </c>
      <c r="E481" s="757" t="s">
        <v>4651</v>
      </c>
      <c r="F481" s="761">
        <v>2</v>
      </c>
      <c r="G481" s="761">
        <v>11344</v>
      </c>
      <c r="H481" s="761">
        <v>0.66666666666666663</v>
      </c>
      <c r="I481" s="761">
        <v>5672</v>
      </c>
      <c r="J481" s="761">
        <v>3</v>
      </c>
      <c r="K481" s="761">
        <v>17016</v>
      </c>
      <c r="L481" s="761">
        <v>1</v>
      </c>
      <c r="M481" s="761">
        <v>5672</v>
      </c>
      <c r="N481" s="761">
        <v>4</v>
      </c>
      <c r="O481" s="761">
        <v>22688</v>
      </c>
      <c r="P481" s="775">
        <v>1.3333333333333333</v>
      </c>
      <c r="Q481" s="762">
        <v>5672</v>
      </c>
    </row>
    <row r="482" spans="1:17" ht="14.4" customHeight="1" x14ac:dyDescent="0.3">
      <c r="A482" s="756" t="s">
        <v>564</v>
      </c>
      <c r="B482" s="757" t="s">
        <v>4962</v>
      </c>
      <c r="C482" s="757" t="s">
        <v>4375</v>
      </c>
      <c r="D482" s="757" t="s">
        <v>4652</v>
      </c>
      <c r="E482" s="757" t="s">
        <v>4653</v>
      </c>
      <c r="F482" s="761">
        <v>38</v>
      </c>
      <c r="G482" s="761">
        <v>8056</v>
      </c>
      <c r="H482" s="761">
        <v>1.1875</v>
      </c>
      <c r="I482" s="761">
        <v>212</v>
      </c>
      <c r="J482" s="761">
        <v>32</v>
      </c>
      <c r="K482" s="761">
        <v>6784</v>
      </c>
      <c r="L482" s="761">
        <v>1</v>
      </c>
      <c r="M482" s="761">
        <v>212</v>
      </c>
      <c r="N482" s="761">
        <v>32</v>
      </c>
      <c r="O482" s="761">
        <v>6784</v>
      </c>
      <c r="P482" s="775">
        <v>1</v>
      </c>
      <c r="Q482" s="762">
        <v>212</v>
      </c>
    </row>
    <row r="483" spans="1:17" ht="14.4" customHeight="1" x14ac:dyDescent="0.3">
      <c r="A483" s="756" t="s">
        <v>564</v>
      </c>
      <c r="B483" s="757" t="s">
        <v>4962</v>
      </c>
      <c r="C483" s="757" t="s">
        <v>4375</v>
      </c>
      <c r="D483" s="757" t="s">
        <v>4654</v>
      </c>
      <c r="E483" s="757" t="s">
        <v>4655</v>
      </c>
      <c r="F483" s="761"/>
      <c r="G483" s="761"/>
      <c r="H483" s="761"/>
      <c r="I483" s="761"/>
      <c r="J483" s="761">
        <v>9</v>
      </c>
      <c r="K483" s="761">
        <v>12420</v>
      </c>
      <c r="L483" s="761">
        <v>1</v>
      </c>
      <c r="M483" s="761">
        <v>1380</v>
      </c>
      <c r="N483" s="761">
        <v>20</v>
      </c>
      <c r="O483" s="761">
        <v>27600</v>
      </c>
      <c r="P483" s="775">
        <v>2.2222222222222223</v>
      </c>
      <c r="Q483" s="762">
        <v>1380</v>
      </c>
    </row>
    <row r="484" spans="1:17" ht="14.4" customHeight="1" x14ac:dyDescent="0.3">
      <c r="A484" s="756" t="s">
        <v>564</v>
      </c>
      <c r="B484" s="757" t="s">
        <v>4962</v>
      </c>
      <c r="C484" s="757" t="s">
        <v>4375</v>
      </c>
      <c r="D484" s="757" t="s">
        <v>4660</v>
      </c>
      <c r="E484" s="757" t="s">
        <v>4661</v>
      </c>
      <c r="F484" s="761"/>
      <c r="G484" s="761"/>
      <c r="H484" s="761"/>
      <c r="I484" s="761"/>
      <c r="J484" s="761"/>
      <c r="K484" s="761"/>
      <c r="L484" s="761"/>
      <c r="M484" s="761"/>
      <c r="N484" s="761">
        <v>11</v>
      </c>
      <c r="O484" s="761">
        <v>14432</v>
      </c>
      <c r="P484" s="775"/>
      <c r="Q484" s="762">
        <v>1312</v>
      </c>
    </row>
    <row r="485" spans="1:17" ht="14.4" customHeight="1" x14ac:dyDescent="0.3">
      <c r="A485" s="756" t="s">
        <v>564</v>
      </c>
      <c r="B485" s="757" t="s">
        <v>4962</v>
      </c>
      <c r="C485" s="757" t="s">
        <v>4375</v>
      </c>
      <c r="D485" s="757" t="s">
        <v>4662</v>
      </c>
      <c r="E485" s="757" t="s">
        <v>4663</v>
      </c>
      <c r="F485" s="761"/>
      <c r="G485" s="761"/>
      <c r="H485" s="761"/>
      <c r="I485" s="761"/>
      <c r="J485" s="761">
        <v>11</v>
      </c>
      <c r="K485" s="761">
        <v>17160</v>
      </c>
      <c r="L485" s="761">
        <v>1</v>
      </c>
      <c r="M485" s="761">
        <v>1560</v>
      </c>
      <c r="N485" s="761">
        <v>16</v>
      </c>
      <c r="O485" s="761">
        <v>24960</v>
      </c>
      <c r="P485" s="775">
        <v>1.4545454545454546</v>
      </c>
      <c r="Q485" s="762">
        <v>1560</v>
      </c>
    </row>
    <row r="486" spans="1:17" ht="14.4" customHeight="1" x14ac:dyDescent="0.3">
      <c r="A486" s="756" t="s">
        <v>564</v>
      </c>
      <c r="B486" s="757" t="s">
        <v>4962</v>
      </c>
      <c r="C486" s="757" t="s">
        <v>4375</v>
      </c>
      <c r="D486" s="757" t="s">
        <v>4664</v>
      </c>
      <c r="E486" s="757" t="s">
        <v>4665</v>
      </c>
      <c r="F486" s="761">
        <v>3</v>
      </c>
      <c r="G486" s="761">
        <v>17426.46</v>
      </c>
      <c r="H486" s="761">
        <v>0.75</v>
      </c>
      <c r="I486" s="761">
        <v>5808.82</v>
      </c>
      <c r="J486" s="761">
        <v>4</v>
      </c>
      <c r="K486" s="761">
        <v>23235.279999999999</v>
      </c>
      <c r="L486" s="761">
        <v>1</v>
      </c>
      <c r="M486" s="761">
        <v>5808.82</v>
      </c>
      <c r="N486" s="761">
        <v>5</v>
      </c>
      <c r="O486" s="761">
        <v>29044.1</v>
      </c>
      <c r="P486" s="775">
        <v>1.25</v>
      </c>
      <c r="Q486" s="762">
        <v>5808.82</v>
      </c>
    </row>
    <row r="487" spans="1:17" ht="14.4" customHeight="1" x14ac:dyDescent="0.3">
      <c r="A487" s="756" t="s">
        <v>564</v>
      </c>
      <c r="B487" s="757" t="s">
        <v>4962</v>
      </c>
      <c r="C487" s="757" t="s">
        <v>4375</v>
      </c>
      <c r="D487" s="757" t="s">
        <v>4666</v>
      </c>
      <c r="E487" s="757" t="s">
        <v>4667</v>
      </c>
      <c r="F487" s="761">
        <v>5</v>
      </c>
      <c r="G487" s="761">
        <v>41122.899999999994</v>
      </c>
      <c r="H487" s="761">
        <v>1.2499999999999998</v>
      </c>
      <c r="I487" s="761">
        <v>8224.5799999999981</v>
      </c>
      <c r="J487" s="761">
        <v>4</v>
      </c>
      <c r="K487" s="761">
        <v>32898.32</v>
      </c>
      <c r="L487" s="761">
        <v>1</v>
      </c>
      <c r="M487" s="761">
        <v>8224.58</v>
      </c>
      <c r="N487" s="761">
        <v>4</v>
      </c>
      <c r="O487" s="761">
        <v>32898.32</v>
      </c>
      <c r="P487" s="775">
        <v>1</v>
      </c>
      <c r="Q487" s="762">
        <v>8224.58</v>
      </c>
    </row>
    <row r="488" spans="1:17" ht="14.4" customHeight="1" x14ac:dyDescent="0.3">
      <c r="A488" s="756" t="s">
        <v>564</v>
      </c>
      <c r="B488" s="757" t="s">
        <v>4962</v>
      </c>
      <c r="C488" s="757" t="s">
        <v>4375</v>
      </c>
      <c r="D488" s="757" t="s">
        <v>4668</v>
      </c>
      <c r="E488" s="757" t="s">
        <v>4669</v>
      </c>
      <c r="F488" s="761"/>
      <c r="G488" s="761"/>
      <c r="H488" s="761"/>
      <c r="I488" s="761"/>
      <c r="J488" s="761">
        <v>4</v>
      </c>
      <c r="K488" s="761">
        <v>36637.519999999997</v>
      </c>
      <c r="L488" s="761">
        <v>1</v>
      </c>
      <c r="M488" s="761">
        <v>9159.3799999999992</v>
      </c>
      <c r="N488" s="761"/>
      <c r="O488" s="761"/>
      <c r="P488" s="775"/>
      <c r="Q488" s="762"/>
    </row>
    <row r="489" spans="1:17" ht="14.4" customHeight="1" x14ac:dyDescent="0.3">
      <c r="A489" s="756" t="s">
        <v>564</v>
      </c>
      <c r="B489" s="757" t="s">
        <v>4962</v>
      </c>
      <c r="C489" s="757" t="s">
        <v>4375</v>
      </c>
      <c r="D489" s="757" t="s">
        <v>4670</v>
      </c>
      <c r="E489" s="757" t="s">
        <v>4669</v>
      </c>
      <c r="F489" s="761"/>
      <c r="G489" s="761"/>
      <c r="H489" s="761"/>
      <c r="I489" s="761"/>
      <c r="J489" s="761">
        <v>2</v>
      </c>
      <c r="K489" s="761">
        <v>27532.04</v>
      </c>
      <c r="L489" s="761">
        <v>1</v>
      </c>
      <c r="M489" s="761">
        <v>13766.02</v>
      </c>
      <c r="N489" s="761">
        <v>4</v>
      </c>
      <c r="O489" s="761">
        <v>55064.08</v>
      </c>
      <c r="P489" s="775">
        <v>2</v>
      </c>
      <c r="Q489" s="762">
        <v>13766.02</v>
      </c>
    </row>
    <row r="490" spans="1:17" ht="14.4" customHeight="1" x14ac:dyDescent="0.3">
      <c r="A490" s="756" t="s">
        <v>564</v>
      </c>
      <c r="B490" s="757" t="s">
        <v>4962</v>
      </c>
      <c r="C490" s="757" t="s">
        <v>4375</v>
      </c>
      <c r="D490" s="757" t="s">
        <v>4671</v>
      </c>
      <c r="E490" s="757" t="s">
        <v>4672</v>
      </c>
      <c r="F490" s="761">
        <v>36</v>
      </c>
      <c r="G490" s="761">
        <v>44771.039999999994</v>
      </c>
      <c r="H490" s="761">
        <v>1.714285714285714</v>
      </c>
      <c r="I490" s="761">
        <v>1243.6399999999999</v>
      </c>
      <c r="J490" s="761">
        <v>21</v>
      </c>
      <c r="K490" s="761">
        <v>26116.440000000002</v>
      </c>
      <c r="L490" s="761">
        <v>1</v>
      </c>
      <c r="M490" s="761">
        <v>1243.6400000000001</v>
      </c>
      <c r="N490" s="761">
        <v>17</v>
      </c>
      <c r="O490" s="761">
        <v>21141.879999999997</v>
      </c>
      <c r="P490" s="775">
        <v>0.80952380952380931</v>
      </c>
      <c r="Q490" s="762">
        <v>1243.6399999999999</v>
      </c>
    </row>
    <row r="491" spans="1:17" ht="14.4" customHeight="1" x14ac:dyDescent="0.3">
      <c r="A491" s="756" t="s">
        <v>564</v>
      </c>
      <c r="B491" s="757" t="s">
        <v>4962</v>
      </c>
      <c r="C491" s="757" t="s">
        <v>4375</v>
      </c>
      <c r="D491" s="757" t="s">
        <v>4673</v>
      </c>
      <c r="E491" s="757" t="s">
        <v>4674</v>
      </c>
      <c r="F491" s="761">
        <v>2</v>
      </c>
      <c r="G491" s="761">
        <v>32274.44</v>
      </c>
      <c r="H491" s="761">
        <v>2</v>
      </c>
      <c r="I491" s="761">
        <v>16137.22</v>
      </c>
      <c r="J491" s="761">
        <v>1</v>
      </c>
      <c r="K491" s="761">
        <v>16137.22</v>
      </c>
      <c r="L491" s="761">
        <v>1</v>
      </c>
      <c r="M491" s="761">
        <v>16137.22</v>
      </c>
      <c r="N491" s="761"/>
      <c r="O491" s="761"/>
      <c r="P491" s="775"/>
      <c r="Q491" s="762"/>
    </row>
    <row r="492" spans="1:17" ht="14.4" customHeight="1" x14ac:dyDescent="0.3">
      <c r="A492" s="756" t="s">
        <v>564</v>
      </c>
      <c r="B492" s="757" t="s">
        <v>4962</v>
      </c>
      <c r="C492" s="757" t="s">
        <v>4375</v>
      </c>
      <c r="D492" s="757" t="s">
        <v>4675</v>
      </c>
      <c r="E492" s="757" t="s">
        <v>4676</v>
      </c>
      <c r="F492" s="761">
        <v>4</v>
      </c>
      <c r="G492" s="761">
        <v>6632</v>
      </c>
      <c r="H492" s="761">
        <v>2</v>
      </c>
      <c r="I492" s="761">
        <v>1658</v>
      </c>
      <c r="J492" s="761">
        <v>2</v>
      </c>
      <c r="K492" s="761">
        <v>3316</v>
      </c>
      <c r="L492" s="761">
        <v>1</v>
      </c>
      <c r="M492" s="761">
        <v>1658</v>
      </c>
      <c r="N492" s="761">
        <v>4</v>
      </c>
      <c r="O492" s="761">
        <v>6632</v>
      </c>
      <c r="P492" s="775">
        <v>2</v>
      </c>
      <c r="Q492" s="762">
        <v>1658</v>
      </c>
    </row>
    <row r="493" spans="1:17" ht="14.4" customHeight="1" x14ac:dyDescent="0.3">
      <c r="A493" s="756" t="s">
        <v>564</v>
      </c>
      <c r="B493" s="757" t="s">
        <v>4962</v>
      </c>
      <c r="C493" s="757" t="s">
        <v>4375</v>
      </c>
      <c r="D493" s="757" t="s">
        <v>5007</v>
      </c>
      <c r="E493" s="757" t="s">
        <v>5008</v>
      </c>
      <c r="F493" s="761">
        <v>6</v>
      </c>
      <c r="G493" s="761">
        <v>8563.68</v>
      </c>
      <c r="H493" s="761"/>
      <c r="I493" s="761">
        <v>1427.28</v>
      </c>
      <c r="J493" s="761"/>
      <c r="K493" s="761"/>
      <c r="L493" s="761"/>
      <c r="M493" s="761"/>
      <c r="N493" s="761"/>
      <c r="O493" s="761"/>
      <c r="P493" s="775"/>
      <c r="Q493" s="762"/>
    </row>
    <row r="494" spans="1:17" ht="14.4" customHeight="1" x14ac:dyDescent="0.3">
      <c r="A494" s="756" t="s">
        <v>564</v>
      </c>
      <c r="B494" s="757" t="s">
        <v>4962</v>
      </c>
      <c r="C494" s="757" t="s">
        <v>4375</v>
      </c>
      <c r="D494" s="757" t="s">
        <v>4677</v>
      </c>
      <c r="E494" s="757" t="s">
        <v>4678</v>
      </c>
      <c r="F494" s="761">
        <v>1</v>
      </c>
      <c r="G494" s="761">
        <v>8449.4699999999993</v>
      </c>
      <c r="H494" s="761">
        <v>0.33333333333333331</v>
      </c>
      <c r="I494" s="761">
        <v>8449.4699999999993</v>
      </c>
      <c r="J494" s="761">
        <v>3</v>
      </c>
      <c r="K494" s="761">
        <v>25348.41</v>
      </c>
      <c r="L494" s="761">
        <v>1</v>
      </c>
      <c r="M494" s="761">
        <v>8449.4699999999993</v>
      </c>
      <c r="N494" s="761"/>
      <c r="O494" s="761"/>
      <c r="P494" s="775"/>
      <c r="Q494" s="762"/>
    </row>
    <row r="495" spans="1:17" ht="14.4" customHeight="1" x14ac:dyDescent="0.3">
      <c r="A495" s="756" t="s">
        <v>564</v>
      </c>
      <c r="B495" s="757" t="s">
        <v>4962</v>
      </c>
      <c r="C495" s="757" t="s">
        <v>4375</v>
      </c>
      <c r="D495" s="757" t="s">
        <v>4679</v>
      </c>
      <c r="E495" s="757" t="s">
        <v>4669</v>
      </c>
      <c r="F495" s="761"/>
      <c r="G495" s="761"/>
      <c r="H495" s="761"/>
      <c r="I495" s="761"/>
      <c r="J495" s="761"/>
      <c r="K495" s="761"/>
      <c r="L495" s="761"/>
      <c r="M495" s="761"/>
      <c r="N495" s="761">
        <v>1</v>
      </c>
      <c r="O495" s="761">
        <v>8025.6</v>
      </c>
      <c r="P495" s="775"/>
      <c r="Q495" s="762">
        <v>8025.6</v>
      </c>
    </row>
    <row r="496" spans="1:17" ht="14.4" customHeight="1" x14ac:dyDescent="0.3">
      <c r="A496" s="756" t="s">
        <v>564</v>
      </c>
      <c r="B496" s="757" t="s">
        <v>4962</v>
      </c>
      <c r="C496" s="757" t="s">
        <v>4375</v>
      </c>
      <c r="D496" s="757" t="s">
        <v>4680</v>
      </c>
      <c r="E496" s="757" t="s">
        <v>4681</v>
      </c>
      <c r="F496" s="761"/>
      <c r="G496" s="761"/>
      <c r="H496" s="761"/>
      <c r="I496" s="761"/>
      <c r="J496" s="761">
        <v>65</v>
      </c>
      <c r="K496" s="761">
        <v>72954.7</v>
      </c>
      <c r="L496" s="761">
        <v>1</v>
      </c>
      <c r="M496" s="761">
        <v>1122.3799999999999</v>
      </c>
      <c r="N496" s="761">
        <v>56</v>
      </c>
      <c r="O496" s="761">
        <v>62853.279999999999</v>
      </c>
      <c r="P496" s="775">
        <v>0.86153846153846159</v>
      </c>
      <c r="Q496" s="762">
        <v>1122.3799999999999</v>
      </c>
    </row>
    <row r="497" spans="1:17" ht="14.4" customHeight="1" x14ac:dyDescent="0.3">
      <c r="A497" s="756" t="s">
        <v>564</v>
      </c>
      <c r="B497" s="757" t="s">
        <v>4962</v>
      </c>
      <c r="C497" s="757" t="s">
        <v>4375</v>
      </c>
      <c r="D497" s="757" t="s">
        <v>4682</v>
      </c>
      <c r="E497" s="757" t="s">
        <v>4683</v>
      </c>
      <c r="F497" s="761">
        <v>45</v>
      </c>
      <c r="G497" s="761">
        <v>80442</v>
      </c>
      <c r="H497" s="761">
        <v>1.0465116279069766</v>
      </c>
      <c r="I497" s="761">
        <v>1787.6</v>
      </c>
      <c r="J497" s="761">
        <v>43</v>
      </c>
      <c r="K497" s="761">
        <v>76866.8</v>
      </c>
      <c r="L497" s="761">
        <v>1</v>
      </c>
      <c r="M497" s="761">
        <v>1787.6000000000001</v>
      </c>
      <c r="N497" s="761">
        <v>20</v>
      </c>
      <c r="O497" s="761">
        <v>35752</v>
      </c>
      <c r="P497" s="775">
        <v>0.46511627906976744</v>
      </c>
      <c r="Q497" s="762">
        <v>1787.6</v>
      </c>
    </row>
    <row r="498" spans="1:17" ht="14.4" customHeight="1" x14ac:dyDescent="0.3">
      <c r="A498" s="756" t="s">
        <v>564</v>
      </c>
      <c r="B498" s="757" t="s">
        <v>4962</v>
      </c>
      <c r="C498" s="757" t="s">
        <v>4375</v>
      </c>
      <c r="D498" s="757" t="s">
        <v>4684</v>
      </c>
      <c r="E498" s="757" t="s">
        <v>4685</v>
      </c>
      <c r="F498" s="761"/>
      <c r="G498" s="761"/>
      <c r="H498" s="761"/>
      <c r="I498" s="761"/>
      <c r="J498" s="761">
        <v>1</v>
      </c>
      <c r="K498" s="761">
        <v>69880</v>
      </c>
      <c r="L498" s="761">
        <v>1</v>
      </c>
      <c r="M498" s="761">
        <v>69880</v>
      </c>
      <c r="N498" s="761">
        <v>2</v>
      </c>
      <c r="O498" s="761">
        <v>128579.2</v>
      </c>
      <c r="P498" s="775">
        <v>1.8399999999999999</v>
      </c>
      <c r="Q498" s="762">
        <v>64289.599999999999</v>
      </c>
    </row>
    <row r="499" spans="1:17" ht="14.4" customHeight="1" x14ac:dyDescent="0.3">
      <c r="A499" s="756" t="s">
        <v>564</v>
      </c>
      <c r="B499" s="757" t="s">
        <v>4962</v>
      </c>
      <c r="C499" s="757" t="s">
        <v>4375</v>
      </c>
      <c r="D499" s="757" t="s">
        <v>4688</v>
      </c>
      <c r="E499" s="757" t="s">
        <v>4689</v>
      </c>
      <c r="F499" s="761"/>
      <c r="G499" s="761"/>
      <c r="H499" s="761"/>
      <c r="I499" s="761"/>
      <c r="J499" s="761"/>
      <c r="K499" s="761"/>
      <c r="L499" s="761"/>
      <c r="M499" s="761"/>
      <c r="N499" s="761">
        <v>1</v>
      </c>
      <c r="O499" s="761">
        <v>70587</v>
      </c>
      <c r="P499" s="775"/>
      <c r="Q499" s="762">
        <v>70587</v>
      </c>
    </row>
    <row r="500" spans="1:17" ht="14.4" customHeight="1" x14ac:dyDescent="0.3">
      <c r="A500" s="756" t="s">
        <v>564</v>
      </c>
      <c r="B500" s="757" t="s">
        <v>4962</v>
      </c>
      <c r="C500" s="757" t="s">
        <v>4375</v>
      </c>
      <c r="D500" s="757" t="s">
        <v>4694</v>
      </c>
      <c r="E500" s="757" t="s">
        <v>4695</v>
      </c>
      <c r="F500" s="761">
        <v>1</v>
      </c>
      <c r="G500" s="761">
        <v>12500</v>
      </c>
      <c r="H500" s="761"/>
      <c r="I500" s="761">
        <v>12500</v>
      </c>
      <c r="J500" s="761"/>
      <c r="K500" s="761"/>
      <c r="L500" s="761"/>
      <c r="M500" s="761"/>
      <c r="N500" s="761">
        <v>1</v>
      </c>
      <c r="O500" s="761">
        <v>12270</v>
      </c>
      <c r="P500" s="775"/>
      <c r="Q500" s="762">
        <v>12270</v>
      </c>
    </row>
    <row r="501" spans="1:17" ht="14.4" customHeight="1" x14ac:dyDescent="0.3">
      <c r="A501" s="756" t="s">
        <v>564</v>
      </c>
      <c r="B501" s="757" t="s">
        <v>4962</v>
      </c>
      <c r="C501" s="757" t="s">
        <v>4375</v>
      </c>
      <c r="D501" s="757" t="s">
        <v>4696</v>
      </c>
      <c r="E501" s="757" t="s">
        <v>4697</v>
      </c>
      <c r="F501" s="761">
        <v>1</v>
      </c>
      <c r="G501" s="761">
        <v>57507</v>
      </c>
      <c r="H501" s="761"/>
      <c r="I501" s="761">
        <v>57507</v>
      </c>
      <c r="J501" s="761"/>
      <c r="K501" s="761"/>
      <c r="L501" s="761"/>
      <c r="M501" s="761"/>
      <c r="N501" s="761"/>
      <c r="O501" s="761"/>
      <c r="P501" s="775"/>
      <c r="Q501" s="762"/>
    </row>
    <row r="502" spans="1:17" ht="14.4" customHeight="1" x14ac:dyDescent="0.3">
      <c r="A502" s="756" t="s">
        <v>564</v>
      </c>
      <c r="B502" s="757" t="s">
        <v>4962</v>
      </c>
      <c r="C502" s="757" t="s">
        <v>4375</v>
      </c>
      <c r="D502" s="757" t="s">
        <v>4700</v>
      </c>
      <c r="E502" s="757" t="s">
        <v>4701</v>
      </c>
      <c r="F502" s="761"/>
      <c r="G502" s="761"/>
      <c r="H502" s="761"/>
      <c r="I502" s="761"/>
      <c r="J502" s="761">
        <v>3</v>
      </c>
      <c r="K502" s="761">
        <v>41071.08</v>
      </c>
      <c r="L502" s="761">
        <v>1</v>
      </c>
      <c r="M502" s="761">
        <v>13690.36</v>
      </c>
      <c r="N502" s="761">
        <v>3</v>
      </c>
      <c r="O502" s="761">
        <v>41071.08</v>
      </c>
      <c r="P502" s="775">
        <v>1</v>
      </c>
      <c r="Q502" s="762">
        <v>13690.36</v>
      </c>
    </row>
    <row r="503" spans="1:17" ht="14.4" customHeight="1" x14ac:dyDescent="0.3">
      <c r="A503" s="756" t="s">
        <v>564</v>
      </c>
      <c r="B503" s="757" t="s">
        <v>4962</v>
      </c>
      <c r="C503" s="757" t="s">
        <v>4375</v>
      </c>
      <c r="D503" s="757" t="s">
        <v>5009</v>
      </c>
      <c r="E503" s="757" t="s">
        <v>4695</v>
      </c>
      <c r="F503" s="761"/>
      <c r="G503" s="761"/>
      <c r="H503" s="761"/>
      <c r="I503" s="761"/>
      <c r="J503" s="761">
        <v>1</v>
      </c>
      <c r="K503" s="761">
        <v>19400</v>
      </c>
      <c r="L503" s="761">
        <v>1</v>
      </c>
      <c r="M503" s="761">
        <v>19400</v>
      </c>
      <c r="N503" s="761">
        <v>1</v>
      </c>
      <c r="O503" s="761">
        <v>18950</v>
      </c>
      <c r="P503" s="775">
        <v>0.97680412371134018</v>
      </c>
      <c r="Q503" s="762">
        <v>18950</v>
      </c>
    </row>
    <row r="504" spans="1:17" ht="14.4" customHeight="1" x14ac:dyDescent="0.3">
      <c r="A504" s="756" t="s">
        <v>564</v>
      </c>
      <c r="B504" s="757" t="s">
        <v>4962</v>
      </c>
      <c r="C504" s="757" t="s">
        <v>4375</v>
      </c>
      <c r="D504" s="757" t="s">
        <v>4702</v>
      </c>
      <c r="E504" s="757" t="s">
        <v>4703</v>
      </c>
      <c r="F504" s="761">
        <v>1</v>
      </c>
      <c r="G504" s="761">
        <v>2487.27</v>
      </c>
      <c r="H504" s="761">
        <v>1</v>
      </c>
      <c r="I504" s="761">
        <v>2487.27</v>
      </c>
      <c r="J504" s="761">
        <v>1</v>
      </c>
      <c r="K504" s="761">
        <v>2487.27</v>
      </c>
      <c r="L504" s="761">
        <v>1</v>
      </c>
      <c r="M504" s="761">
        <v>2487.27</v>
      </c>
      <c r="N504" s="761"/>
      <c r="O504" s="761"/>
      <c r="P504" s="775"/>
      <c r="Q504" s="762"/>
    </row>
    <row r="505" spans="1:17" ht="14.4" customHeight="1" x14ac:dyDescent="0.3">
      <c r="A505" s="756" t="s">
        <v>564</v>
      </c>
      <c r="B505" s="757" t="s">
        <v>4962</v>
      </c>
      <c r="C505" s="757" t="s">
        <v>4375</v>
      </c>
      <c r="D505" s="757" t="s">
        <v>4708</v>
      </c>
      <c r="E505" s="757" t="s">
        <v>4709</v>
      </c>
      <c r="F505" s="761"/>
      <c r="G505" s="761"/>
      <c r="H505" s="761"/>
      <c r="I505" s="761"/>
      <c r="J505" s="761">
        <v>3</v>
      </c>
      <c r="K505" s="761">
        <v>26051.07</v>
      </c>
      <c r="L505" s="761">
        <v>1</v>
      </c>
      <c r="M505" s="761">
        <v>8683.69</v>
      </c>
      <c r="N505" s="761">
        <v>2</v>
      </c>
      <c r="O505" s="761">
        <v>17367.38</v>
      </c>
      <c r="P505" s="775">
        <v>0.66666666666666674</v>
      </c>
      <c r="Q505" s="762">
        <v>8683.69</v>
      </c>
    </row>
    <row r="506" spans="1:17" ht="14.4" customHeight="1" x14ac:dyDescent="0.3">
      <c r="A506" s="756" t="s">
        <v>564</v>
      </c>
      <c r="B506" s="757" t="s">
        <v>4962</v>
      </c>
      <c r="C506" s="757" t="s">
        <v>4375</v>
      </c>
      <c r="D506" s="757" t="s">
        <v>4378</v>
      </c>
      <c r="E506" s="757" t="s">
        <v>4379</v>
      </c>
      <c r="F506" s="761">
        <v>2</v>
      </c>
      <c r="G506" s="761">
        <v>14180.56</v>
      </c>
      <c r="H506" s="761">
        <v>0.25</v>
      </c>
      <c r="I506" s="761">
        <v>7090.28</v>
      </c>
      <c r="J506" s="761">
        <v>8</v>
      </c>
      <c r="K506" s="761">
        <v>56722.239999999998</v>
      </c>
      <c r="L506" s="761">
        <v>1</v>
      </c>
      <c r="M506" s="761">
        <v>7090.28</v>
      </c>
      <c r="N506" s="761">
        <v>4</v>
      </c>
      <c r="O506" s="761">
        <v>28361.119999999999</v>
      </c>
      <c r="P506" s="775">
        <v>0.5</v>
      </c>
      <c r="Q506" s="762">
        <v>7090.28</v>
      </c>
    </row>
    <row r="507" spans="1:17" ht="14.4" customHeight="1" x14ac:dyDescent="0.3">
      <c r="A507" s="756" t="s">
        <v>564</v>
      </c>
      <c r="B507" s="757" t="s">
        <v>4962</v>
      </c>
      <c r="C507" s="757" t="s">
        <v>4375</v>
      </c>
      <c r="D507" s="757" t="s">
        <v>5010</v>
      </c>
      <c r="E507" s="757" t="s">
        <v>5011</v>
      </c>
      <c r="F507" s="761">
        <v>1</v>
      </c>
      <c r="G507" s="761">
        <v>52000</v>
      </c>
      <c r="H507" s="761"/>
      <c r="I507" s="761">
        <v>52000</v>
      </c>
      <c r="J507" s="761"/>
      <c r="K507" s="761"/>
      <c r="L507" s="761"/>
      <c r="M507" s="761"/>
      <c r="N507" s="761"/>
      <c r="O507" s="761"/>
      <c r="P507" s="775"/>
      <c r="Q507" s="762"/>
    </row>
    <row r="508" spans="1:17" ht="14.4" customHeight="1" x14ac:dyDescent="0.3">
      <c r="A508" s="756" t="s">
        <v>564</v>
      </c>
      <c r="B508" s="757" t="s">
        <v>4962</v>
      </c>
      <c r="C508" s="757" t="s">
        <v>4375</v>
      </c>
      <c r="D508" s="757" t="s">
        <v>4728</v>
      </c>
      <c r="E508" s="757" t="s">
        <v>4729</v>
      </c>
      <c r="F508" s="761"/>
      <c r="G508" s="761"/>
      <c r="H508" s="761"/>
      <c r="I508" s="761"/>
      <c r="J508" s="761">
        <v>1</v>
      </c>
      <c r="K508" s="761">
        <v>5113.87</v>
      </c>
      <c r="L508" s="761">
        <v>1</v>
      </c>
      <c r="M508" s="761">
        <v>5113.87</v>
      </c>
      <c r="N508" s="761">
        <v>2</v>
      </c>
      <c r="O508" s="761">
        <v>10227.74</v>
      </c>
      <c r="P508" s="775">
        <v>2</v>
      </c>
      <c r="Q508" s="762">
        <v>5113.87</v>
      </c>
    </row>
    <row r="509" spans="1:17" ht="14.4" customHeight="1" x14ac:dyDescent="0.3">
      <c r="A509" s="756" t="s">
        <v>564</v>
      </c>
      <c r="B509" s="757" t="s">
        <v>4962</v>
      </c>
      <c r="C509" s="757" t="s">
        <v>4375</v>
      </c>
      <c r="D509" s="757" t="s">
        <v>5012</v>
      </c>
      <c r="E509" s="757" t="s">
        <v>5013</v>
      </c>
      <c r="F509" s="761">
        <v>1</v>
      </c>
      <c r="G509" s="761">
        <v>20508.599999999999</v>
      </c>
      <c r="H509" s="761"/>
      <c r="I509" s="761">
        <v>20508.599999999999</v>
      </c>
      <c r="J509" s="761"/>
      <c r="K509" s="761"/>
      <c r="L509" s="761"/>
      <c r="M509" s="761"/>
      <c r="N509" s="761"/>
      <c r="O509" s="761"/>
      <c r="P509" s="775"/>
      <c r="Q509" s="762"/>
    </row>
    <row r="510" spans="1:17" ht="14.4" customHeight="1" x14ac:dyDescent="0.3">
      <c r="A510" s="756" t="s">
        <v>564</v>
      </c>
      <c r="B510" s="757" t="s">
        <v>4962</v>
      </c>
      <c r="C510" s="757" t="s">
        <v>4375</v>
      </c>
      <c r="D510" s="757" t="s">
        <v>4734</v>
      </c>
      <c r="E510" s="757" t="s">
        <v>4735</v>
      </c>
      <c r="F510" s="761"/>
      <c r="G510" s="761"/>
      <c r="H510" s="761"/>
      <c r="I510" s="761"/>
      <c r="J510" s="761"/>
      <c r="K510" s="761"/>
      <c r="L510" s="761"/>
      <c r="M510" s="761"/>
      <c r="N510" s="761">
        <v>1</v>
      </c>
      <c r="O510" s="761">
        <v>44520</v>
      </c>
      <c r="P510" s="775"/>
      <c r="Q510" s="762">
        <v>44520</v>
      </c>
    </row>
    <row r="511" spans="1:17" ht="14.4" customHeight="1" x14ac:dyDescent="0.3">
      <c r="A511" s="756" t="s">
        <v>564</v>
      </c>
      <c r="B511" s="757" t="s">
        <v>4962</v>
      </c>
      <c r="C511" s="757" t="s">
        <v>4375</v>
      </c>
      <c r="D511" s="757" t="s">
        <v>4746</v>
      </c>
      <c r="E511" s="757" t="s">
        <v>4747</v>
      </c>
      <c r="F511" s="761"/>
      <c r="G511" s="761"/>
      <c r="H511" s="761"/>
      <c r="I511" s="761"/>
      <c r="J511" s="761">
        <v>2</v>
      </c>
      <c r="K511" s="761">
        <v>52988</v>
      </c>
      <c r="L511" s="761">
        <v>1</v>
      </c>
      <c r="M511" s="761">
        <v>26494</v>
      </c>
      <c r="N511" s="761">
        <v>9</v>
      </c>
      <c r="O511" s="761">
        <v>238446</v>
      </c>
      <c r="P511" s="775">
        <v>4.5</v>
      </c>
      <c r="Q511" s="762">
        <v>26494</v>
      </c>
    </row>
    <row r="512" spans="1:17" ht="14.4" customHeight="1" x14ac:dyDescent="0.3">
      <c r="A512" s="756" t="s">
        <v>564</v>
      </c>
      <c r="B512" s="757" t="s">
        <v>4962</v>
      </c>
      <c r="C512" s="757" t="s">
        <v>4375</v>
      </c>
      <c r="D512" s="757" t="s">
        <v>5014</v>
      </c>
      <c r="E512" s="757" t="s">
        <v>5015</v>
      </c>
      <c r="F512" s="761"/>
      <c r="G512" s="761"/>
      <c r="H512" s="761"/>
      <c r="I512" s="761"/>
      <c r="J512" s="761"/>
      <c r="K512" s="761"/>
      <c r="L512" s="761"/>
      <c r="M512" s="761"/>
      <c r="N512" s="761">
        <v>1</v>
      </c>
      <c r="O512" s="761">
        <v>270000</v>
      </c>
      <c r="P512" s="775"/>
      <c r="Q512" s="762">
        <v>270000</v>
      </c>
    </row>
    <row r="513" spans="1:17" ht="14.4" customHeight="1" x14ac:dyDescent="0.3">
      <c r="A513" s="756" t="s">
        <v>564</v>
      </c>
      <c r="B513" s="757" t="s">
        <v>4962</v>
      </c>
      <c r="C513" s="757" t="s">
        <v>4375</v>
      </c>
      <c r="D513" s="757" t="s">
        <v>5016</v>
      </c>
      <c r="E513" s="757" t="s">
        <v>4995</v>
      </c>
      <c r="F513" s="761"/>
      <c r="G513" s="761"/>
      <c r="H513" s="761"/>
      <c r="I513" s="761"/>
      <c r="J513" s="761">
        <v>1</v>
      </c>
      <c r="K513" s="761">
        <v>12900</v>
      </c>
      <c r="L513" s="761">
        <v>1</v>
      </c>
      <c r="M513" s="761">
        <v>12900</v>
      </c>
      <c r="N513" s="761">
        <v>1</v>
      </c>
      <c r="O513" s="761">
        <v>12900</v>
      </c>
      <c r="P513" s="775">
        <v>1</v>
      </c>
      <c r="Q513" s="762">
        <v>12900</v>
      </c>
    </row>
    <row r="514" spans="1:17" ht="14.4" customHeight="1" x14ac:dyDescent="0.3">
      <c r="A514" s="756" t="s">
        <v>564</v>
      </c>
      <c r="B514" s="757" t="s">
        <v>4962</v>
      </c>
      <c r="C514" s="757" t="s">
        <v>4287</v>
      </c>
      <c r="D514" s="757" t="s">
        <v>5017</v>
      </c>
      <c r="E514" s="757" t="s">
        <v>5018</v>
      </c>
      <c r="F514" s="761">
        <v>449</v>
      </c>
      <c r="G514" s="761">
        <v>14352734</v>
      </c>
      <c r="H514" s="761">
        <v>0.86015325670498088</v>
      </c>
      <c r="I514" s="761">
        <v>31966</v>
      </c>
      <c r="J514" s="761">
        <v>522</v>
      </c>
      <c r="K514" s="761">
        <v>16686252</v>
      </c>
      <c r="L514" s="761">
        <v>1</v>
      </c>
      <c r="M514" s="761">
        <v>31966</v>
      </c>
      <c r="N514" s="761">
        <v>441</v>
      </c>
      <c r="O514" s="761">
        <v>14097006</v>
      </c>
      <c r="P514" s="775">
        <v>0.84482758620689657</v>
      </c>
      <c r="Q514" s="762">
        <v>31966</v>
      </c>
    </row>
    <row r="515" spans="1:17" ht="14.4" customHeight="1" x14ac:dyDescent="0.3">
      <c r="A515" s="756" t="s">
        <v>564</v>
      </c>
      <c r="B515" s="757" t="s">
        <v>4962</v>
      </c>
      <c r="C515" s="757" t="s">
        <v>4287</v>
      </c>
      <c r="D515" s="757" t="s">
        <v>5019</v>
      </c>
      <c r="E515" s="757" t="s">
        <v>5020</v>
      </c>
      <c r="F515" s="761">
        <v>2</v>
      </c>
      <c r="G515" s="761">
        <v>23794</v>
      </c>
      <c r="H515" s="761">
        <v>0.14285714285714285</v>
      </c>
      <c r="I515" s="761">
        <v>11897</v>
      </c>
      <c r="J515" s="761">
        <v>14</v>
      </c>
      <c r="K515" s="761">
        <v>166558</v>
      </c>
      <c r="L515" s="761">
        <v>1</v>
      </c>
      <c r="M515" s="761">
        <v>11897</v>
      </c>
      <c r="N515" s="761">
        <v>12</v>
      </c>
      <c r="O515" s="761">
        <v>142764</v>
      </c>
      <c r="P515" s="775">
        <v>0.8571428571428571</v>
      </c>
      <c r="Q515" s="762">
        <v>11897</v>
      </c>
    </row>
    <row r="516" spans="1:17" ht="14.4" customHeight="1" x14ac:dyDescent="0.3">
      <c r="A516" s="756" t="s">
        <v>564</v>
      </c>
      <c r="B516" s="757" t="s">
        <v>4962</v>
      </c>
      <c r="C516" s="757" t="s">
        <v>4287</v>
      </c>
      <c r="D516" s="757" t="s">
        <v>5021</v>
      </c>
      <c r="E516" s="757" t="s">
        <v>5022</v>
      </c>
      <c r="F516" s="761">
        <v>19</v>
      </c>
      <c r="G516" s="761">
        <v>177080</v>
      </c>
      <c r="H516" s="761">
        <v>0.95</v>
      </c>
      <c r="I516" s="761">
        <v>9320</v>
      </c>
      <c r="J516" s="761">
        <v>20</v>
      </c>
      <c r="K516" s="761">
        <v>186400</v>
      </c>
      <c r="L516" s="761">
        <v>1</v>
      </c>
      <c r="M516" s="761">
        <v>9320</v>
      </c>
      <c r="N516" s="761">
        <v>4</v>
      </c>
      <c r="O516" s="761">
        <v>37280</v>
      </c>
      <c r="P516" s="775">
        <v>0.2</v>
      </c>
      <c r="Q516" s="762">
        <v>9320</v>
      </c>
    </row>
    <row r="517" spans="1:17" ht="14.4" customHeight="1" x14ac:dyDescent="0.3">
      <c r="A517" s="756" t="s">
        <v>564</v>
      </c>
      <c r="B517" s="757" t="s">
        <v>4962</v>
      </c>
      <c r="C517" s="757" t="s">
        <v>4287</v>
      </c>
      <c r="D517" s="757" t="s">
        <v>4762</v>
      </c>
      <c r="E517" s="757" t="s">
        <v>4763</v>
      </c>
      <c r="F517" s="761">
        <v>0</v>
      </c>
      <c r="G517" s="761">
        <v>0</v>
      </c>
      <c r="H517" s="761"/>
      <c r="I517" s="761"/>
      <c r="J517" s="761">
        <v>0</v>
      </c>
      <c r="K517" s="761">
        <v>0</v>
      </c>
      <c r="L517" s="761"/>
      <c r="M517" s="761"/>
      <c r="N517" s="761">
        <v>0</v>
      </c>
      <c r="O517" s="761">
        <v>0</v>
      </c>
      <c r="P517" s="775"/>
      <c r="Q517" s="762"/>
    </row>
    <row r="518" spans="1:17" ht="14.4" customHeight="1" x14ac:dyDescent="0.3">
      <c r="A518" s="756" t="s">
        <v>564</v>
      </c>
      <c r="B518" s="757" t="s">
        <v>4962</v>
      </c>
      <c r="C518" s="757" t="s">
        <v>4287</v>
      </c>
      <c r="D518" s="757" t="s">
        <v>4764</v>
      </c>
      <c r="E518" s="757" t="s">
        <v>4765</v>
      </c>
      <c r="F518" s="761">
        <v>451</v>
      </c>
      <c r="G518" s="761">
        <v>0</v>
      </c>
      <c r="H518" s="761"/>
      <c r="I518" s="761">
        <v>0</v>
      </c>
      <c r="J518" s="761">
        <v>605</v>
      </c>
      <c r="K518" s="761">
        <v>0</v>
      </c>
      <c r="L518" s="761"/>
      <c r="M518" s="761">
        <v>0</v>
      </c>
      <c r="N518" s="761">
        <v>677</v>
      </c>
      <c r="O518" s="761">
        <v>0</v>
      </c>
      <c r="P518" s="775"/>
      <c r="Q518" s="762">
        <v>0</v>
      </c>
    </row>
    <row r="519" spans="1:17" ht="14.4" customHeight="1" x14ac:dyDescent="0.3">
      <c r="A519" s="756" t="s">
        <v>564</v>
      </c>
      <c r="B519" s="757" t="s">
        <v>4962</v>
      </c>
      <c r="C519" s="757" t="s">
        <v>4287</v>
      </c>
      <c r="D519" s="757" t="s">
        <v>5023</v>
      </c>
      <c r="E519" s="757" t="s">
        <v>5024</v>
      </c>
      <c r="F519" s="761">
        <v>3</v>
      </c>
      <c r="G519" s="761">
        <v>0</v>
      </c>
      <c r="H519" s="761"/>
      <c r="I519" s="761">
        <v>0</v>
      </c>
      <c r="J519" s="761">
        <v>5</v>
      </c>
      <c r="K519" s="761">
        <v>0</v>
      </c>
      <c r="L519" s="761"/>
      <c r="M519" s="761">
        <v>0</v>
      </c>
      <c r="N519" s="761">
        <v>1</v>
      </c>
      <c r="O519" s="761">
        <v>0</v>
      </c>
      <c r="P519" s="775"/>
      <c r="Q519" s="762">
        <v>0</v>
      </c>
    </row>
    <row r="520" spans="1:17" ht="14.4" customHeight="1" x14ac:dyDescent="0.3">
      <c r="A520" s="756" t="s">
        <v>564</v>
      </c>
      <c r="B520" s="757" t="s">
        <v>4962</v>
      </c>
      <c r="C520" s="757" t="s">
        <v>4287</v>
      </c>
      <c r="D520" s="757" t="s">
        <v>5025</v>
      </c>
      <c r="E520" s="757" t="s">
        <v>5026</v>
      </c>
      <c r="F520" s="761"/>
      <c r="G520" s="761"/>
      <c r="H520" s="761"/>
      <c r="I520" s="761"/>
      <c r="J520" s="761">
        <v>1</v>
      </c>
      <c r="K520" s="761">
        <v>0</v>
      </c>
      <c r="L520" s="761"/>
      <c r="M520" s="761">
        <v>0</v>
      </c>
      <c r="N520" s="761"/>
      <c r="O520" s="761"/>
      <c r="P520" s="775"/>
      <c r="Q520" s="762"/>
    </row>
    <row r="521" spans="1:17" ht="14.4" customHeight="1" x14ac:dyDescent="0.3">
      <c r="A521" s="756" t="s">
        <v>564</v>
      </c>
      <c r="B521" s="757" t="s">
        <v>4962</v>
      </c>
      <c r="C521" s="757" t="s">
        <v>4287</v>
      </c>
      <c r="D521" s="757" t="s">
        <v>5027</v>
      </c>
      <c r="E521" s="757" t="s">
        <v>5024</v>
      </c>
      <c r="F521" s="761">
        <v>3</v>
      </c>
      <c r="G521" s="761">
        <v>0</v>
      </c>
      <c r="H521" s="761"/>
      <c r="I521" s="761">
        <v>0</v>
      </c>
      <c r="J521" s="761">
        <v>1</v>
      </c>
      <c r="K521" s="761">
        <v>0</v>
      </c>
      <c r="L521" s="761"/>
      <c r="M521" s="761">
        <v>0</v>
      </c>
      <c r="N521" s="761">
        <v>3</v>
      </c>
      <c r="O521" s="761">
        <v>0</v>
      </c>
      <c r="P521" s="775"/>
      <c r="Q521" s="762">
        <v>0</v>
      </c>
    </row>
    <row r="522" spans="1:17" ht="14.4" customHeight="1" x14ac:dyDescent="0.3">
      <c r="A522" s="756" t="s">
        <v>564</v>
      </c>
      <c r="B522" s="757" t="s">
        <v>4962</v>
      </c>
      <c r="C522" s="757" t="s">
        <v>4287</v>
      </c>
      <c r="D522" s="757" t="s">
        <v>5028</v>
      </c>
      <c r="E522" s="757" t="s">
        <v>5029</v>
      </c>
      <c r="F522" s="761">
        <v>35</v>
      </c>
      <c r="G522" s="761">
        <v>838810</v>
      </c>
      <c r="H522" s="761">
        <v>0.36842105263157893</v>
      </c>
      <c r="I522" s="761">
        <v>23966</v>
      </c>
      <c r="J522" s="761">
        <v>95</v>
      </c>
      <c r="K522" s="761">
        <v>2276770</v>
      </c>
      <c r="L522" s="761">
        <v>1</v>
      </c>
      <c r="M522" s="761">
        <v>23966</v>
      </c>
      <c r="N522" s="761">
        <v>84</v>
      </c>
      <c r="O522" s="761">
        <v>2013144</v>
      </c>
      <c r="P522" s="775">
        <v>0.88421052631578945</v>
      </c>
      <c r="Q522" s="762">
        <v>23966</v>
      </c>
    </row>
    <row r="523" spans="1:17" ht="14.4" customHeight="1" x14ac:dyDescent="0.3">
      <c r="A523" s="756" t="s">
        <v>564</v>
      </c>
      <c r="B523" s="757" t="s">
        <v>4962</v>
      </c>
      <c r="C523" s="757" t="s">
        <v>4287</v>
      </c>
      <c r="D523" s="757" t="s">
        <v>5030</v>
      </c>
      <c r="E523" s="757" t="s">
        <v>5031</v>
      </c>
      <c r="F523" s="761"/>
      <c r="G523" s="761"/>
      <c r="H523" s="761"/>
      <c r="I523" s="761"/>
      <c r="J523" s="761"/>
      <c r="K523" s="761"/>
      <c r="L523" s="761"/>
      <c r="M523" s="761"/>
      <c r="N523" s="761">
        <v>1</v>
      </c>
      <c r="O523" s="761">
        <v>6676</v>
      </c>
      <c r="P523" s="775"/>
      <c r="Q523" s="762">
        <v>6676</v>
      </c>
    </row>
    <row r="524" spans="1:17" ht="14.4" customHeight="1" x14ac:dyDescent="0.3">
      <c r="A524" s="756" t="s">
        <v>564</v>
      </c>
      <c r="B524" s="757" t="s">
        <v>4962</v>
      </c>
      <c r="C524" s="757" t="s">
        <v>4287</v>
      </c>
      <c r="D524" s="757" t="s">
        <v>5032</v>
      </c>
      <c r="E524" s="757" t="s">
        <v>5024</v>
      </c>
      <c r="F524" s="761">
        <v>5</v>
      </c>
      <c r="G524" s="761">
        <v>0</v>
      </c>
      <c r="H524" s="761"/>
      <c r="I524" s="761">
        <v>0</v>
      </c>
      <c r="J524" s="761">
        <v>7</v>
      </c>
      <c r="K524" s="761">
        <v>0</v>
      </c>
      <c r="L524" s="761"/>
      <c r="M524" s="761">
        <v>0</v>
      </c>
      <c r="N524" s="761">
        <v>4</v>
      </c>
      <c r="O524" s="761">
        <v>0</v>
      </c>
      <c r="P524" s="775"/>
      <c r="Q524" s="762">
        <v>0</v>
      </c>
    </row>
    <row r="525" spans="1:17" ht="14.4" customHeight="1" x14ac:dyDescent="0.3">
      <c r="A525" s="756" t="s">
        <v>564</v>
      </c>
      <c r="B525" s="757" t="s">
        <v>4962</v>
      </c>
      <c r="C525" s="757" t="s">
        <v>4287</v>
      </c>
      <c r="D525" s="757" t="s">
        <v>5033</v>
      </c>
      <c r="E525" s="757" t="s">
        <v>5034</v>
      </c>
      <c r="F525" s="761">
        <v>152</v>
      </c>
      <c r="G525" s="761">
        <v>4250832</v>
      </c>
      <c r="H525" s="761">
        <v>0.74509803921568629</v>
      </c>
      <c r="I525" s="761">
        <v>27966</v>
      </c>
      <c r="J525" s="761">
        <v>204</v>
      </c>
      <c r="K525" s="761">
        <v>5705064</v>
      </c>
      <c r="L525" s="761">
        <v>1</v>
      </c>
      <c r="M525" s="761">
        <v>27966</v>
      </c>
      <c r="N525" s="761">
        <v>259</v>
      </c>
      <c r="O525" s="761">
        <v>7243194</v>
      </c>
      <c r="P525" s="775">
        <v>1.2696078431372548</v>
      </c>
      <c r="Q525" s="762">
        <v>27966</v>
      </c>
    </row>
    <row r="526" spans="1:17" ht="14.4" customHeight="1" x14ac:dyDescent="0.3">
      <c r="A526" s="756" t="s">
        <v>564</v>
      </c>
      <c r="B526" s="757" t="s">
        <v>4962</v>
      </c>
      <c r="C526" s="757" t="s">
        <v>4287</v>
      </c>
      <c r="D526" s="757" t="s">
        <v>4346</v>
      </c>
      <c r="E526" s="757" t="s">
        <v>4347</v>
      </c>
      <c r="F526" s="761">
        <v>47</v>
      </c>
      <c r="G526" s="761">
        <v>16403</v>
      </c>
      <c r="H526" s="761">
        <v>1.2687964108910892</v>
      </c>
      <c r="I526" s="761">
        <v>349</v>
      </c>
      <c r="J526" s="761">
        <v>35</v>
      </c>
      <c r="K526" s="761">
        <v>12928</v>
      </c>
      <c r="L526" s="761">
        <v>1</v>
      </c>
      <c r="M526" s="761">
        <v>369.37142857142857</v>
      </c>
      <c r="N526" s="761">
        <v>32</v>
      </c>
      <c r="O526" s="761">
        <v>11935</v>
      </c>
      <c r="P526" s="775">
        <v>0.92318997524752477</v>
      </c>
      <c r="Q526" s="762">
        <v>372.96875</v>
      </c>
    </row>
    <row r="527" spans="1:17" ht="14.4" customHeight="1" x14ac:dyDescent="0.3">
      <c r="A527" s="756" t="s">
        <v>564</v>
      </c>
      <c r="B527" s="757" t="s">
        <v>4962</v>
      </c>
      <c r="C527" s="757" t="s">
        <v>4287</v>
      </c>
      <c r="D527" s="757" t="s">
        <v>4348</v>
      </c>
      <c r="E527" s="757" t="s">
        <v>4349</v>
      </c>
      <c r="F527" s="761">
        <v>14</v>
      </c>
      <c r="G527" s="761">
        <v>3290</v>
      </c>
      <c r="H527" s="761">
        <v>0.81922310756972117</v>
      </c>
      <c r="I527" s="761">
        <v>235</v>
      </c>
      <c r="J527" s="761">
        <v>16</v>
      </c>
      <c r="K527" s="761">
        <v>4016</v>
      </c>
      <c r="L527" s="761">
        <v>1</v>
      </c>
      <c r="M527" s="761">
        <v>251</v>
      </c>
      <c r="N527" s="761">
        <v>10</v>
      </c>
      <c r="O527" s="761">
        <v>2510</v>
      </c>
      <c r="P527" s="775">
        <v>0.625</v>
      </c>
      <c r="Q527" s="762">
        <v>251</v>
      </c>
    </row>
    <row r="528" spans="1:17" ht="14.4" customHeight="1" x14ac:dyDescent="0.3">
      <c r="A528" s="756" t="s">
        <v>564</v>
      </c>
      <c r="B528" s="757" t="s">
        <v>4962</v>
      </c>
      <c r="C528" s="757" t="s">
        <v>4287</v>
      </c>
      <c r="D528" s="757" t="s">
        <v>5035</v>
      </c>
      <c r="E528" s="757" t="s">
        <v>5024</v>
      </c>
      <c r="F528" s="761"/>
      <c r="G528" s="761"/>
      <c r="H528" s="761"/>
      <c r="I528" s="761"/>
      <c r="J528" s="761">
        <v>2</v>
      </c>
      <c r="K528" s="761">
        <v>0</v>
      </c>
      <c r="L528" s="761"/>
      <c r="M528" s="761">
        <v>0</v>
      </c>
      <c r="N528" s="761"/>
      <c r="O528" s="761"/>
      <c r="P528" s="775"/>
      <c r="Q528" s="762"/>
    </row>
    <row r="529" spans="1:17" ht="14.4" customHeight="1" x14ac:dyDescent="0.3">
      <c r="A529" s="756" t="s">
        <v>564</v>
      </c>
      <c r="B529" s="757" t="s">
        <v>5036</v>
      </c>
      <c r="C529" s="757" t="s">
        <v>4287</v>
      </c>
      <c r="D529" s="757" t="s">
        <v>4419</v>
      </c>
      <c r="E529" s="757" t="s">
        <v>4420</v>
      </c>
      <c r="F529" s="761"/>
      <c r="G529" s="761"/>
      <c r="H529" s="761"/>
      <c r="I529" s="761"/>
      <c r="J529" s="761"/>
      <c r="K529" s="761"/>
      <c r="L529" s="761"/>
      <c r="M529" s="761"/>
      <c r="N529" s="761">
        <v>1</v>
      </c>
      <c r="O529" s="761">
        <v>865</v>
      </c>
      <c r="P529" s="775"/>
      <c r="Q529" s="762">
        <v>865</v>
      </c>
    </row>
    <row r="530" spans="1:17" ht="14.4" customHeight="1" x14ac:dyDescent="0.3">
      <c r="A530" s="756" t="s">
        <v>564</v>
      </c>
      <c r="B530" s="757" t="s">
        <v>5036</v>
      </c>
      <c r="C530" s="757" t="s">
        <v>4287</v>
      </c>
      <c r="D530" s="757" t="s">
        <v>5037</v>
      </c>
      <c r="E530" s="757" t="s">
        <v>5038</v>
      </c>
      <c r="F530" s="761"/>
      <c r="G530" s="761"/>
      <c r="H530" s="761"/>
      <c r="I530" s="761"/>
      <c r="J530" s="761"/>
      <c r="K530" s="761"/>
      <c r="L530" s="761"/>
      <c r="M530" s="761"/>
      <c r="N530" s="761">
        <v>1</v>
      </c>
      <c r="O530" s="761">
        <v>2762</v>
      </c>
      <c r="P530" s="775"/>
      <c r="Q530" s="762">
        <v>2762</v>
      </c>
    </row>
    <row r="531" spans="1:17" ht="14.4" customHeight="1" x14ac:dyDescent="0.3">
      <c r="A531" s="756" t="s">
        <v>564</v>
      </c>
      <c r="B531" s="757" t="s">
        <v>5036</v>
      </c>
      <c r="C531" s="757" t="s">
        <v>4287</v>
      </c>
      <c r="D531" s="757" t="s">
        <v>5039</v>
      </c>
      <c r="E531" s="757" t="s">
        <v>5040</v>
      </c>
      <c r="F531" s="761"/>
      <c r="G531" s="761"/>
      <c r="H531" s="761"/>
      <c r="I531" s="761"/>
      <c r="J531" s="761"/>
      <c r="K531" s="761"/>
      <c r="L531" s="761"/>
      <c r="M531" s="761"/>
      <c r="N531" s="761">
        <v>1</v>
      </c>
      <c r="O531" s="761">
        <v>5231</v>
      </c>
      <c r="P531" s="775"/>
      <c r="Q531" s="762">
        <v>5231</v>
      </c>
    </row>
    <row r="532" spans="1:17" ht="14.4" customHeight="1" x14ac:dyDescent="0.3">
      <c r="A532" s="756" t="s">
        <v>564</v>
      </c>
      <c r="B532" s="757" t="s">
        <v>5041</v>
      </c>
      <c r="C532" s="757" t="s">
        <v>4287</v>
      </c>
      <c r="D532" s="757" t="s">
        <v>5042</v>
      </c>
      <c r="E532" s="757" t="s">
        <v>5043</v>
      </c>
      <c r="F532" s="761">
        <v>261</v>
      </c>
      <c r="G532" s="761">
        <v>61335</v>
      </c>
      <c r="H532" s="761">
        <v>0.88298806558887466</v>
      </c>
      <c r="I532" s="761">
        <v>235</v>
      </c>
      <c r="J532" s="761">
        <v>277</v>
      </c>
      <c r="K532" s="761">
        <v>69463</v>
      </c>
      <c r="L532" s="761">
        <v>1</v>
      </c>
      <c r="M532" s="761">
        <v>250.76895306859205</v>
      </c>
      <c r="N532" s="761">
        <v>265</v>
      </c>
      <c r="O532" s="761">
        <v>66515</v>
      </c>
      <c r="P532" s="775">
        <v>0.95756013993061051</v>
      </c>
      <c r="Q532" s="762">
        <v>251</v>
      </c>
    </row>
    <row r="533" spans="1:17" ht="14.4" customHeight="1" x14ac:dyDescent="0.3">
      <c r="A533" s="756" t="s">
        <v>564</v>
      </c>
      <c r="B533" s="757" t="s">
        <v>5041</v>
      </c>
      <c r="C533" s="757" t="s">
        <v>4287</v>
      </c>
      <c r="D533" s="757" t="s">
        <v>5044</v>
      </c>
      <c r="E533" s="757" t="s">
        <v>5045</v>
      </c>
      <c r="F533" s="761">
        <v>232</v>
      </c>
      <c r="G533" s="761">
        <v>27376</v>
      </c>
      <c r="H533" s="761">
        <v>0.73512352309344786</v>
      </c>
      <c r="I533" s="761">
        <v>118</v>
      </c>
      <c r="J533" s="761">
        <v>296</v>
      </c>
      <c r="K533" s="761">
        <v>37240</v>
      </c>
      <c r="L533" s="761">
        <v>1</v>
      </c>
      <c r="M533" s="761">
        <v>125.81081081081081</v>
      </c>
      <c r="N533" s="761">
        <v>284</v>
      </c>
      <c r="O533" s="761">
        <v>35784</v>
      </c>
      <c r="P533" s="775">
        <v>0.9609022556390977</v>
      </c>
      <c r="Q533" s="762">
        <v>126</v>
      </c>
    </row>
    <row r="534" spans="1:17" ht="14.4" customHeight="1" x14ac:dyDescent="0.3">
      <c r="A534" s="756" t="s">
        <v>564</v>
      </c>
      <c r="B534" s="757" t="s">
        <v>5041</v>
      </c>
      <c r="C534" s="757" t="s">
        <v>4287</v>
      </c>
      <c r="D534" s="757" t="s">
        <v>5046</v>
      </c>
      <c r="E534" s="757" t="s">
        <v>5047</v>
      </c>
      <c r="F534" s="761">
        <v>154</v>
      </c>
      <c r="G534" s="761">
        <v>138600</v>
      </c>
      <c r="H534" s="761">
        <v>0.82171314741035861</v>
      </c>
      <c r="I534" s="761">
        <v>900</v>
      </c>
      <c r="J534" s="761">
        <v>185</v>
      </c>
      <c r="K534" s="761">
        <v>168672</v>
      </c>
      <c r="L534" s="761">
        <v>1</v>
      </c>
      <c r="M534" s="761">
        <v>911.74054054054056</v>
      </c>
      <c r="N534" s="761">
        <v>171</v>
      </c>
      <c r="O534" s="761">
        <v>156123</v>
      </c>
      <c r="P534" s="775">
        <v>0.92560116676152537</v>
      </c>
      <c r="Q534" s="762">
        <v>913</v>
      </c>
    </row>
    <row r="535" spans="1:17" ht="14.4" customHeight="1" x14ac:dyDescent="0.3">
      <c r="A535" s="756" t="s">
        <v>564</v>
      </c>
      <c r="B535" s="757" t="s">
        <v>5041</v>
      </c>
      <c r="C535" s="757" t="s">
        <v>4287</v>
      </c>
      <c r="D535" s="757" t="s">
        <v>5048</v>
      </c>
      <c r="E535" s="757" t="s">
        <v>5049</v>
      </c>
      <c r="F535" s="761">
        <v>2894</v>
      </c>
      <c r="G535" s="761">
        <v>245990</v>
      </c>
      <c r="H535" s="761">
        <v>0.86362279916442852</v>
      </c>
      <c r="I535" s="761">
        <v>85</v>
      </c>
      <c r="J535" s="761">
        <v>3351</v>
      </c>
      <c r="K535" s="761">
        <v>284835</v>
      </c>
      <c r="L535" s="761">
        <v>1</v>
      </c>
      <c r="M535" s="761">
        <v>85</v>
      </c>
      <c r="N535" s="761">
        <v>3163</v>
      </c>
      <c r="O535" s="761">
        <v>268855</v>
      </c>
      <c r="P535" s="775">
        <v>0.94389734407639514</v>
      </c>
      <c r="Q535" s="762">
        <v>85</v>
      </c>
    </row>
    <row r="536" spans="1:17" ht="14.4" customHeight="1" x14ac:dyDescent="0.3">
      <c r="A536" s="756" t="s">
        <v>564</v>
      </c>
      <c r="B536" s="757" t="s">
        <v>5041</v>
      </c>
      <c r="C536" s="757" t="s">
        <v>4287</v>
      </c>
      <c r="D536" s="757" t="s">
        <v>5050</v>
      </c>
      <c r="E536" s="757" t="s">
        <v>5051</v>
      </c>
      <c r="F536" s="761">
        <v>2924</v>
      </c>
      <c r="G536" s="761">
        <v>1540948</v>
      </c>
      <c r="H536" s="761">
        <v>0.84749008524135028</v>
      </c>
      <c r="I536" s="761">
        <v>527</v>
      </c>
      <c r="J536" s="761">
        <v>3351</v>
      </c>
      <c r="K536" s="761">
        <v>1818249</v>
      </c>
      <c r="L536" s="761">
        <v>1</v>
      </c>
      <c r="M536" s="761">
        <v>542.59892569382271</v>
      </c>
      <c r="N536" s="761">
        <v>3180</v>
      </c>
      <c r="O536" s="761">
        <v>1726740</v>
      </c>
      <c r="P536" s="775">
        <v>0.94967190962293946</v>
      </c>
      <c r="Q536" s="762">
        <v>543</v>
      </c>
    </row>
    <row r="537" spans="1:17" ht="14.4" customHeight="1" x14ac:dyDescent="0.3">
      <c r="A537" s="756" t="s">
        <v>564</v>
      </c>
      <c r="B537" s="757" t="s">
        <v>5041</v>
      </c>
      <c r="C537" s="757" t="s">
        <v>4287</v>
      </c>
      <c r="D537" s="757" t="s">
        <v>5052</v>
      </c>
      <c r="E537" s="757" t="s">
        <v>5053</v>
      </c>
      <c r="F537" s="761"/>
      <c r="G537" s="761"/>
      <c r="H537" s="761"/>
      <c r="I537" s="761"/>
      <c r="J537" s="761">
        <v>11</v>
      </c>
      <c r="K537" s="761">
        <v>3377</v>
      </c>
      <c r="L537" s="761">
        <v>1</v>
      </c>
      <c r="M537" s="761">
        <v>307</v>
      </c>
      <c r="N537" s="761">
        <v>9</v>
      </c>
      <c r="O537" s="761">
        <v>2763</v>
      </c>
      <c r="P537" s="775">
        <v>0.81818181818181823</v>
      </c>
      <c r="Q537" s="762">
        <v>307</v>
      </c>
    </row>
    <row r="538" spans="1:17" ht="14.4" customHeight="1" x14ac:dyDescent="0.3">
      <c r="A538" s="756" t="s">
        <v>564</v>
      </c>
      <c r="B538" s="757" t="s">
        <v>5041</v>
      </c>
      <c r="C538" s="757" t="s">
        <v>4287</v>
      </c>
      <c r="D538" s="757" t="s">
        <v>5054</v>
      </c>
      <c r="E538" s="757" t="s">
        <v>5055</v>
      </c>
      <c r="F538" s="761">
        <v>249</v>
      </c>
      <c r="G538" s="761">
        <v>43326</v>
      </c>
      <c r="H538" s="761">
        <v>0.83695862148900824</v>
      </c>
      <c r="I538" s="761">
        <v>174</v>
      </c>
      <c r="J538" s="761">
        <v>291</v>
      </c>
      <c r="K538" s="761">
        <v>51766</v>
      </c>
      <c r="L538" s="761">
        <v>1</v>
      </c>
      <c r="M538" s="761">
        <v>177.89003436426117</v>
      </c>
      <c r="N538" s="761">
        <v>265</v>
      </c>
      <c r="O538" s="761">
        <v>47170</v>
      </c>
      <c r="P538" s="775">
        <v>0.9112158559672372</v>
      </c>
      <c r="Q538" s="762">
        <v>178</v>
      </c>
    </row>
    <row r="539" spans="1:17" ht="14.4" customHeight="1" x14ac:dyDescent="0.3">
      <c r="A539" s="756" t="s">
        <v>564</v>
      </c>
      <c r="B539" s="757" t="s">
        <v>5041</v>
      </c>
      <c r="C539" s="757" t="s">
        <v>4287</v>
      </c>
      <c r="D539" s="757" t="s">
        <v>5056</v>
      </c>
      <c r="E539" s="757" t="s">
        <v>5057</v>
      </c>
      <c r="F539" s="761">
        <v>13</v>
      </c>
      <c r="G539" s="761">
        <v>4420</v>
      </c>
      <c r="H539" s="761"/>
      <c r="I539" s="761">
        <v>340</v>
      </c>
      <c r="J539" s="761"/>
      <c r="K539" s="761"/>
      <c r="L539" s="761"/>
      <c r="M539" s="761"/>
      <c r="N539" s="761"/>
      <c r="O539" s="761"/>
      <c r="P539" s="775"/>
      <c r="Q539" s="762"/>
    </row>
    <row r="540" spans="1:17" ht="14.4" customHeight="1" x14ac:dyDescent="0.3">
      <c r="A540" s="756" t="s">
        <v>564</v>
      </c>
      <c r="B540" s="757" t="s">
        <v>5041</v>
      </c>
      <c r="C540" s="757" t="s">
        <v>4287</v>
      </c>
      <c r="D540" s="757" t="s">
        <v>5058</v>
      </c>
      <c r="E540" s="757" t="s">
        <v>5059</v>
      </c>
      <c r="F540" s="761">
        <v>349</v>
      </c>
      <c r="G540" s="761">
        <v>135761</v>
      </c>
      <c r="H540" s="761">
        <v>0.92562214495125106</v>
      </c>
      <c r="I540" s="761">
        <v>389</v>
      </c>
      <c r="J540" s="761">
        <v>366</v>
      </c>
      <c r="K540" s="761">
        <v>146670</v>
      </c>
      <c r="L540" s="761">
        <v>1</v>
      </c>
      <c r="M540" s="761">
        <v>400.73770491803276</v>
      </c>
      <c r="N540" s="761">
        <v>356</v>
      </c>
      <c r="O540" s="761">
        <v>142756</v>
      </c>
      <c r="P540" s="775">
        <v>0.97331424285811685</v>
      </c>
      <c r="Q540" s="762">
        <v>401</v>
      </c>
    </row>
    <row r="541" spans="1:17" ht="14.4" customHeight="1" x14ac:dyDescent="0.3">
      <c r="A541" s="756" t="s">
        <v>564</v>
      </c>
      <c r="B541" s="757" t="s">
        <v>5041</v>
      </c>
      <c r="C541" s="757" t="s">
        <v>4287</v>
      </c>
      <c r="D541" s="757" t="s">
        <v>5060</v>
      </c>
      <c r="E541" s="757" t="s">
        <v>5061</v>
      </c>
      <c r="F541" s="761">
        <v>42</v>
      </c>
      <c r="G541" s="761">
        <v>36246</v>
      </c>
      <c r="H541" s="761">
        <v>0.25331795785721772</v>
      </c>
      <c r="I541" s="761">
        <v>863</v>
      </c>
      <c r="J541" s="761">
        <v>163</v>
      </c>
      <c r="K541" s="761">
        <v>143085</v>
      </c>
      <c r="L541" s="761">
        <v>1</v>
      </c>
      <c r="M541" s="761">
        <v>877.82208588957053</v>
      </c>
      <c r="N541" s="761">
        <v>160</v>
      </c>
      <c r="O541" s="761">
        <v>140640</v>
      </c>
      <c r="P541" s="775">
        <v>0.98291225495334944</v>
      </c>
      <c r="Q541" s="762">
        <v>879</v>
      </c>
    </row>
    <row r="542" spans="1:17" ht="14.4" customHeight="1" x14ac:dyDescent="0.3">
      <c r="A542" s="756" t="s">
        <v>564</v>
      </c>
      <c r="B542" s="757" t="s">
        <v>5041</v>
      </c>
      <c r="C542" s="757" t="s">
        <v>4287</v>
      </c>
      <c r="D542" s="757" t="s">
        <v>5062</v>
      </c>
      <c r="E542" s="757" t="s">
        <v>5061</v>
      </c>
      <c r="F542" s="761">
        <v>2882</v>
      </c>
      <c r="G542" s="761">
        <v>2726372</v>
      </c>
      <c r="H542" s="761">
        <v>0.88903454109446545</v>
      </c>
      <c r="I542" s="761">
        <v>946</v>
      </c>
      <c r="J542" s="761">
        <v>3189</v>
      </c>
      <c r="K542" s="761">
        <v>3066666</v>
      </c>
      <c r="L542" s="761">
        <v>1</v>
      </c>
      <c r="M542" s="761">
        <v>961.63875823142052</v>
      </c>
      <c r="N542" s="761">
        <v>3020</v>
      </c>
      <c r="O542" s="761">
        <v>2905240</v>
      </c>
      <c r="P542" s="775">
        <v>0.94736107551327731</v>
      </c>
      <c r="Q542" s="762">
        <v>962</v>
      </c>
    </row>
    <row r="543" spans="1:17" ht="14.4" customHeight="1" x14ac:dyDescent="0.3">
      <c r="A543" s="756" t="s">
        <v>564</v>
      </c>
      <c r="B543" s="757" t="s">
        <v>5041</v>
      </c>
      <c r="C543" s="757" t="s">
        <v>4287</v>
      </c>
      <c r="D543" s="757" t="s">
        <v>5063</v>
      </c>
      <c r="E543" s="757" t="s">
        <v>5064</v>
      </c>
      <c r="F543" s="761">
        <v>5</v>
      </c>
      <c r="G543" s="761">
        <v>8490</v>
      </c>
      <c r="H543" s="761">
        <v>0.3245909160422083</v>
      </c>
      <c r="I543" s="761">
        <v>1698</v>
      </c>
      <c r="J543" s="761">
        <v>15</v>
      </c>
      <c r="K543" s="761">
        <v>26156</v>
      </c>
      <c r="L543" s="761">
        <v>1</v>
      </c>
      <c r="M543" s="761">
        <v>1743.7333333333333</v>
      </c>
      <c r="N543" s="761">
        <v>10</v>
      </c>
      <c r="O543" s="761">
        <v>17480</v>
      </c>
      <c r="P543" s="775">
        <v>0.66829790487842178</v>
      </c>
      <c r="Q543" s="762">
        <v>1748</v>
      </c>
    </row>
    <row r="544" spans="1:17" ht="14.4" customHeight="1" x14ac:dyDescent="0.3">
      <c r="A544" s="756" t="s">
        <v>564</v>
      </c>
      <c r="B544" s="757" t="s">
        <v>5065</v>
      </c>
      <c r="C544" s="757" t="s">
        <v>4287</v>
      </c>
      <c r="D544" s="757" t="s">
        <v>5066</v>
      </c>
      <c r="E544" s="757" t="s">
        <v>5067</v>
      </c>
      <c r="F544" s="761"/>
      <c r="G544" s="761"/>
      <c r="H544" s="761"/>
      <c r="I544" s="761"/>
      <c r="J544" s="761"/>
      <c r="K544" s="761"/>
      <c r="L544" s="761"/>
      <c r="M544" s="761"/>
      <c r="N544" s="761">
        <v>1</v>
      </c>
      <c r="O544" s="761">
        <v>6346</v>
      </c>
      <c r="P544" s="775"/>
      <c r="Q544" s="762">
        <v>6346</v>
      </c>
    </row>
    <row r="545" spans="1:17" ht="14.4" customHeight="1" x14ac:dyDescent="0.3">
      <c r="A545" s="756" t="s">
        <v>5068</v>
      </c>
      <c r="B545" s="757" t="s">
        <v>4286</v>
      </c>
      <c r="C545" s="757" t="s">
        <v>4287</v>
      </c>
      <c r="D545" s="757" t="s">
        <v>4299</v>
      </c>
      <c r="E545" s="757" t="s">
        <v>4300</v>
      </c>
      <c r="F545" s="761">
        <v>2</v>
      </c>
      <c r="G545" s="761">
        <v>1970</v>
      </c>
      <c r="H545" s="761">
        <v>0.48859126984126983</v>
      </c>
      <c r="I545" s="761">
        <v>985</v>
      </c>
      <c r="J545" s="761">
        <v>4</v>
      </c>
      <c r="K545" s="761">
        <v>4032</v>
      </c>
      <c r="L545" s="761">
        <v>1</v>
      </c>
      <c r="M545" s="761">
        <v>1008</v>
      </c>
      <c r="N545" s="761">
        <v>1</v>
      </c>
      <c r="O545" s="761">
        <v>1009</v>
      </c>
      <c r="P545" s="775">
        <v>0.25024801587301587</v>
      </c>
      <c r="Q545" s="762">
        <v>1009</v>
      </c>
    </row>
    <row r="546" spans="1:17" ht="14.4" customHeight="1" x14ac:dyDescent="0.3">
      <c r="A546" s="756" t="s">
        <v>5068</v>
      </c>
      <c r="B546" s="757" t="s">
        <v>4286</v>
      </c>
      <c r="C546" s="757" t="s">
        <v>4287</v>
      </c>
      <c r="D546" s="757" t="s">
        <v>4315</v>
      </c>
      <c r="E546" s="757" t="s">
        <v>4316</v>
      </c>
      <c r="F546" s="761">
        <v>1</v>
      </c>
      <c r="G546" s="761">
        <v>1912</v>
      </c>
      <c r="H546" s="761">
        <v>0.49559357179885949</v>
      </c>
      <c r="I546" s="761">
        <v>1912</v>
      </c>
      <c r="J546" s="761">
        <v>2</v>
      </c>
      <c r="K546" s="761">
        <v>3858</v>
      </c>
      <c r="L546" s="761">
        <v>1</v>
      </c>
      <c r="M546" s="761">
        <v>1929</v>
      </c>
      <c r="N546" s="761"/>
      <c r="O546" s="761"/>
      <c r="P546" s="775"/>
      <c r="Q546" s="762"/>
    </row>
    <row r="547" spans="1:17" ht="14.4" customHeight="1" thickBot="1" x14ac:dyDescent="0.35">
      <c r="A547" s="763" t="s">
        <v>5068</v>
      </c>
      <c r="B547" s="764" t="s">
        <v>4327</v>
      </c>
      <c r="C547" s="764" t="s">
        <v>4287</v>
      </c>
      <c r="D547" s="764" t="s">
        <v>4346</v>
      </c>
      <c r="E547" s="764" t="s">
        <v>4347</v>
      </c>
      <c r="F547" s="768">
        <v>1</v>
      </c>
      <c r="G547" s="768">
        <v>349</v>
      </c>
      <c r="H547" s="768"/>
      <c r="I547" s="768">
        <v>349</v>
      </c>
      <c r="J547" s="768"/>
      <c r="K547" s="768"/>
      <c r="L547" s="768"/>
      <c r="M547" s="768"/>
      <c r="N547" s="768"/>
      <c r="O547" s="768"/>
      <c r="P547" s="776"/>
      <c r="Q547" s="76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1" t="s">
        <v>135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</row>
    <row r="2" spans="1:17" ht="14.4" customHeight="1" thickBot="1" x14ac:dyDescent="0.35">
      <c r="A2" s="374" t="s">
        <v>325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</row>
    <row r="3" spans="1:17" ht="14.4" customHeight="1" thickBot="1" x14ac:dyDescent="0.35">
      <c r="A3" s="673" t="s">
        <v>70</v>
      </c>
      <c r="B3" s="632" t="s">
        <v>71</v>
      </c>
      <c r="C3" s="633"/>
      <c r="D3" s="633"/>
      <c r="E3" s="634"/>
      <c r="F3" s="635"/>
      <c r="G3" s="632" t="s">
        <v>256</v>
      </c>
      <c r="H3" s="633"/>
      <c r="I3" s="633"/>
      <c r="J3" s="634"/>
      <c r="K3" s="635"/>
      <c r="L3" s="121"/>
      <c r="M3" s="122"/>
      <c r="N3" s="121"/>
      <c r="O3" s="123"/>
    </row>
    <row r="4" spans="1:17" ht="14.4" customHeight="1" thickBot="1" x14ac:dyDescent="0.35">
      <c r="A4" s="674"/>
      <c r="B4" s="124">
        <v>2015</v>
      </c>
      <c r="C4" s="125">
        <v>2016</v>
      </c>
      <c r="D4" s="125">
        <v>2017</v>
      </c>
      <c r="E4" s="483" t="s">
        <v>303</v>
      </c>
      <c r="F4" s="484" t="s">
        <v>2</v>
      </c>
      <c r="G4" s="124">
        <v>2015</v>
      </c>
      <c r="H4" s="125">
        <v>2016</v>
      </c>
      <c r="I4" s="125">
        <v>2017</v>
      </c>
      <c r="J4" s="125" t="s">
        <v>303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314</v>
      </c>
      <c r="Q4" s="128" t="s">
        <v>315</v>
      </c>
    </row>
    <row r="5" spans="1:17" ht="14.4" hidden="1" customHeight="1" outlineLevel="1" x14ac:dyDescent="0.3">
      <c r="A5" s="508" t="s">
        <v>168</v>
      </c>
      <c r="B5" s="119">
        <v>1464.89</v>
      </c>
      <c r="C5" s="114">
        <v>1676.5350000000001</v>
      </c>
      <c r="D5" s="114">
        <v>1429.394</v>
      </c>
      <c r="E5" s="489">
        <f>IF(OR(D5=0,B5=0),"",D5/B5)</f>
        <v>0.97576882905883711</v>
      </c>
      <c r="F5" s="129">
        <f>IF(OR(D5=0,C5=0),"",D5/C5)</f>
        <v>0.85258822511906995</v>
      </c>
      <c r="G5" s="130">
        <v>180</v>
      </c>
      <c r="H5" s="114">
        <v>194</v>
      </c>
      <c r="I5" s="114">
        <v>164</v>
      </c>
      <c r="J5" s="489">
        <f>IF(OR(I5=0,G5=0),"",I5/G5)</f>
        <v>0.91111111111111109</v>
      </c>
      <c r="K5" s="131">
        <f>IF(OR(I5=0,H5=0),"",I5/H5)</f>
        <v>0.84536082474226804</v>
      </c>
      <c r="L5" s="121"/>
      <c r="M5" s="121"/>
      <c r="N5" s="7">
        <f>D5-C5</f>
        <v>-247.14100000000008</v>
      </c>
      <c r="O5" s="8">
        <f>I5-H5</f>
        <v>-30</v>
      </c>
      <c r="P5" s="7">
        <f>D5-B5</f>
        <v>-35.496000000000095</v>
      </c>
      <c r="Q5" s="8">
        <f>I5-G5</f>
        <v>-16</v>
      </c>
    </row>
    <row r="6" spans="1:17" ht="14.4" hidden="1" customHeight="1" outlineLevel="1" x14ac:dyDescent="0.3">
      <c r="A6" s="509" t="s">
        <v>169</v>
      </c>
      <c r="B6" s="120">
        <v>203.56</v>
      </c>
      <c r="C6" s="113">
        <v>143.34700000000001</v>
      </c>
      <c r="D6" s="113">
        <v>157.26900000000001</v>
      </c>
      <c r="E6" s="489">
        <f t="shared" ref="E6:E12" si="0">IF(OR(D6=0,B6=0),"",D6/B6)</f>
        <v>0.77259284731774414</v>
      </c>
      <c r="F6" s="129">
        <f t="shared" ref="F6:F12" si="1">IF(OR(D6=0,C6=0),"",D6/C6)</f>
        <v>1.0971209721863728</v>
      </c>
      <c r="G6" s="133">
        <v>25</v>
      </c>
      <c r="H6" s="113">
        <v>17</v>
      </c>
      <c r="I6" s="113">
        <v>18</v>
      </c>
      <c r="J6" s="490">
        <f t="shared" ref="J6:J12" si="2">IF(OR(I6=0,G6=0),"",I6/G6)</f>
        <v>0.72</v>
      </c>
      <c r="K6" s="134">
        <f t="shared" ref="K6:K12" si="3">IF(OR(I6=0,H6=0),"",I6/H6)</f>
        <v>1.0588235294117647</v>
      </c>
      <c r="L6" s="121"/>
      <c r="M6" s="121"/>
      <c r="N6" s="5">
        <f t="shared" ref="N6:N13" si="4">D6-C6</f>
        <v>13.921999999999997</v>
      </c>
      <c r="O6" s="6">
        <f t="shared" ref="O6:O13" si="5">I6-H6</f>
        <v>1</v>
      </c>
      <c r="P6" s="5">
        <f t="shared" ref="P6:P13" si="6">D6-B6</f>
        <v>-46.290999999999997</v>
      </c>
      <c r="Q6" s="6">
        <f t="shared" ref="Q6:Q13" si="7">I6-G6</f>
        <v>-7</v>
      </c>
    </row>
    <row r="7" spans="1:17" ht="14.4" hidden="1" customHeight="1" outlineLevel="1" x14ac:dyDescent="0.3">
      <c r="A7" s="509" t="s">
        <v>170</v>
      </c>
      <c r="B7" s="120">
        <v>547.17899999999997</v>
      </c>
      <c r="C7" s="113">
        <v>511.51100000000002</v>
      </c>
      <c r="D7" s="113">
        <v>639.30200000000002</v>
      </c>
      <c r="E7" s="489">
        <f t="shared" si="0"/>
        <v>1.1683598968527666</v>
      </c>
      <c r="F7" s="129">
        <f t="shared" si="1"/>
        <v>1.2498304044292303</v>
      </c>
      <c r="G7" s="133">
        <v>66</v>
      </c>
      <c r="H7" s="113">
        <v>63</v>
      </c>
      <c r="I7" s="113">
        <v>81</v>
      </c>
      <c r="J7" s="490">
        <f t="shared" si="2"/>
        <v>1.2272727272727273</v>
      </c>
      <c r="K7" s="134">
        <f t="shared" si="3"/>
        <v>1.2857142857142858</v>
      </c>
      <c r="L7" s="121"/>
      <c r="M7" s="121"/>
      <c r="N7" s="5">
        <f t="shared" si="4"/>
        <v>127.791</v>
      </c>
      <c r="O7" s="6">
        <f t="shared" si="5"/>
        <v>18</v>
      </c>
      <c r="P7" s="5">
        <f t="shared" si="6"/>
        <v>92.123000000000047</v>
      </c>
      <c r="Q7" s="6">
        <f t="shared" si="7"/>
        <v>15</v>
      </c>
    </row>
    <row r="8" spans="1:17" ht="14.4" hidden="1" customHeight="1" outlineLevel="1" x14ac:dyDescent="0.3">
      <c r="A8" s="509" t="s">
        <v>171</v>
      </c>
      <c r="B8" s="120">
        <v>107.657</v>
      </c>
      <c r="C8" s="113">
        <v>114.221</v>
      </c>
      <c r="D8" s="113">
        <v>72.897000000000006</v>
      </c>
      <c r="E8" s="489">
        <f t="shared" si="0"/>
        <v>0.67712271380402578</v>
      </c>
      <c r="F8" s="129">
        <f t="shared" si="1"/>
        <v>0.63821013648978742</v>
      </c>
      <c r="G8" s="133">
        <v>12</v>
      </c>
      <c r="H8" s="113">
        <v>14</v>
      </c>
      <c r="I8" s="113">
        <v>12</v>
      </c>
      <c r="J8" s="490">
        <f t="shared" si="2"/>
        <v>1</v>
      </c>
      <c r="K8" s="134">
        <f t="shared" si="3"/>
        <v>0.8571428571428571</v>
      </c>
      <c r="L8" s="121"/>
      <c r="M8" s="121"/>
      <c r="N8" s="5">
        <f t="shared" si="4"/>
        <v>-41.323999999999998</v>
      </c>
      <c r="O8" s="6">
        <f t="shared" si="5"/>
        <v>-2</v>
      </c>
      <c r="P8" s="5">
        <f t="shared" si="6"/>
        <v>-34.759999999999991</v>
      </c>
      <c r="Q8" s="6">
        <f t="shared" si="7"/>
        <v>0</v>
      </c>
    </row>
    <row r="9" spans="1:17" ht="14.4" hidden="1" customHeight="1" outlineLevel="1" x14ac:dyDescent="0.3">
      <c r="A9" s="509" t="s">
        <v>172</v>
      </c>
      <c r="B9" s="120">
        <v>0</v>
      </c>
      <c r="C9" s="113">
        <v>0</v>
      </c>
      <c r="D9" s="113">
        <v>0</v>
      </c>
      <c r="E9" s="489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90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509" t="s">
        <v>173</v>
      </c>
      <c r="B10" s="120">
        <v>320.625</v>
      </c>
      <c r="C10" s="113">
        <v>191.6</v>
      </c>
      <c r="D10" s="113">
        <v>191.75</v>
      </c>
      <c r="E10" s="489">
        <f t="shared" si="0"/>
        <v>0.59805068226120861</v>
      </c>
      <c r="F10" s="129">
        <f t="shared" si="1"/>
        <v>1.0007828810020878</v>
      </c>
      <c r="G10" s="133">
        <v>41</v>
      </c>
      <c r="H10" s="113">
        <v>25</v>
      </c>
      <c r="I10" s="113">
        <v>21</v>
      </c>
      <c r="J10" s="490">
        <f t="shared" si="2"/>
        <v>0.51219512195121952</v>
      </c>
      <c r="K10" s="134">
        <f t="shared" si="3"/>
        <v>0.84</v>
      </c>
      <c r="L10" s="121"/>
      <c r="M10" s="121"/>
      <c r="N10" s="5">
        <f t="shared" si="4"/>
        <v>0.15000000000000568</v>
      </c>
      <c r="O10" s="6">
        <f t="shared" si="5"/>
        <v>-4</v>
      </c>
      <c r="P10" s="5">
        <f t="shared" si="6"/>
        <v>-128.875</v>
      </c>
      <c r="Q10" s="6">
        <f t="shared" si="7"/>
        <v>-20</v>
      </c>
    </row>
    <row r="11" spans="1:17" ht="14.4" hidden="1" customHeight="1" outlineLevel="1" x14ac:dyDescent="0.3">
      <c r="A11" s="509" t="s">
        <v>174</v>
      </c>
      <c r="B11" s="120">
        <v>106.74</v>
      </c>
      <c r="C11" s="113">
        <v>56.064</v>
      </c>
      <c r="D11" s="113">
        <v>31.587</v>
      </c>
      <c r="E11" s="489">
        <f t="shared" si="0"/>
        <v>0.29592467678471052</v>
      </c>
      <c r="F11" s="129">
        <f t="shared" si="1"/>
        <v>0.56340967465753422</v>
      </c>
      <c r="G11" s="133">
        <v>12</v>
      </c>
      <c r="H11" s="113">
        <v>7</v>
      </c>
      <c r="I11" s="113">
        <v>4</v>
      </c>
      <c r="J11" s="490">
        <f t="shared" si="2"/>
        <v>0.33333333333333331</v>
      </c>
      <c r="K11" s="134">
        <f t="shared" si="3"/>
        <v>0.5714285714285714</v>
      </c>
      <c r="L11" s="121"/>
      <c r="M11" s="121"/>
      <c r="N11" s="5">
        <f t="shared" si="4"/>
        <v>-24.477</v>
      </c>
      <c r="O11" s="6">
        <f t="shared" si="5"/>
        <v>-3</v>
      </c>
      <c r="P11" s="5">
        <f t="shared" si="6"/>
        <v>-75.152999999999992</v>
      </c>
      <c r="Q11" s="6">
        <f t="shared" si="7"/>
        <v>-8</v>
      </c>
    </row>
    <row r="12" spans="1:17" ht="14.4" hidden="1" customHeight="1" outlineLevel="1" thickBot="1" x14ac:dyDescent="0.35">
      <c r="A12" s="510" t="s">
        <v>209</v>
      </c>
      <c r="B12" s="238">
        <v>0</v>
      </c>
      <c r="C12" s="239">
        <v>0</v>
      </c>
      <c r="D12" s="239">
        <v>0</v>
      </c>
      <c r="E12" s="489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91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2750.6509999999998</v>
      </c>
      <c r="C13" s="116">
        <f>SUM(C5:C12)</f>
        <v>2693.2779999999998</v>
      </c>
      <c r="D13" s="116">
        <f>SUM(D5:D12)</f>
        <v>2522.1990000000001</v>
      </c>
      <c r="E13" s="485">
        <f>IF(OR(D13=0,B13=0),0,D13/B13)</f>
        <v>0.91694620655255799</v>
      </c>
      <c r="F13" s="135">
        <f>IF(OR(D13=0,C13=0),0,D13/C13)</f>
        <v>0.93647926430171724</v>
      </c>
      <c r="G13" s="136">
        <f>SUM(G5:G12)</f>
        <v>336</v>
      </c>
      <c r="H13" s="116">
        <f>SUM(H5:H12)</f>
        <v>320</v>
      </c>
      <c r="I13" s="116">
        <f>SUM(I5:I12)</f>
        <v>300</v>
      </c>
      <c r="J13" s="485">
        <f>IF(OR(I13=0,G13=0),0,I13/G13)</f>
        <v>0.8928571428571429</v>
      </c>
      <c r="K13" s="137">
        <f>IF(OR(I13=0,H13=0),0,I13/H13)</f>
        <v>0.9375</v>
      </c>
      <c r="L13" s="121"/>
      <c r="M13" s="121"/>
      <c r="N13" s="127">
        <f t="shared" si="4"/>
        <v>-171.07899999999972</v>
      </c>
      <c r="O13" s="138">
        <f t="shared" si="5"/>
        <v>-20</v>
      </c>
      <c r="P13" s="127">
        <f t="shared" si="6"/>
        <v>-228.45199999999977</v>
      </c>
      <c r="Q13" s="138">
        <f t="shared" si="7"/>
        <v>-36</v>
      </c>
    </row>
    <row r="14" spans="1:17" ht="14.4" customHeight="1" x14ac:dyDescent="0.3">
      <c r="A14" s="139"/>
      <c r="B14" s="652"/>
      <c r="C14" s="652"/>
      <c r="D14" s="652"/>
      <c r="E14" s="675"/>
      <c r="F14" s="652"/>
      <c r="G14" s="652"/>
      <c r="H14" s="652"/>
      <c r="I14" s="652"/>
      <c r="J14" s="675"/>
      <c r="K14" s="652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76" t="s">
        <v>304</v>
      </c>
      <c r="B16" s="678" t="s">
        <v>71</v>
      </c>
      <c r="C16" s="679"/>
      <c r="D16" s="679"/>
      <c r="E16" s="680"/>
      <c r="F16" s="681"/>
      <c r="G16" s="678" t="s">
        <v>256</v>
      </c>
      <c r="H16" s="679"/>
      <c r="I16" s="679"/>
      <c r="J16" s="680"/>
      <c r="K16" s="681"/>
      <c r="L16" s="669" t="s">
        <v>179</v>
      </c>
      <c r="M16" s="670"/>
      <c r="N16" s="155"/>
      <c r="O16" s="155"/>
      <c r="P16" s="155"/>
      <c r="Q16" s="155"/>
    </row>
    <row r="17" spans="1:17" ht="14.4" customHeight="1" thickBot="1" x14ac:dyDescent="0.35">
      <c r="A17" s="677"/>
      <c r="B17" s="140">
        <v>2015</v>
      </c>
      <c r="C17" s="141">
        <v>2016</v>
      </c>
      <c r="D17" s="141">
        <v>2017</v>
      </c>
      <c r="E17" s="141" t="s">
        <v>303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303</v>
      </c>
      <c r="K17" s="142" t="s">
        <v>2</v>
      </c>
      <c r="L17" s="671" t="s">
        <v>180</v>
      </c>
      <c r="M17" s="672"/>
      <c r="N17" s="143" t="s">
        <v>72</v>
      </c>
      <c r="O17" s="144" t="s">
        <v>73</v>
      </c>
      <c r="P17" s="143" t="s">
        <v>314</v>
      </c>
      <c r="Q17" s="144" t="s">
        <v>315</v>
      </c>
    </row>
    <row r="18" spans="1:17" ht="14.4" hidden="1" customHeight="1" outlineLevel="1" x14ac:dyDescent="0.3">
      <c r="A18" s="508" t="s">
        <v>168</v>
      </c>
      <c r="B18" s="119">
        <v>1438.6289999999999</v>
      </c>
      <c r="C18" s="114">
        <v>1645.9359999999999</v>
      </c>
      <c r="D18" s="114">
        <v>1371.4649999999999</v>
      </c>
      <c r="E18" s="489">
        <f>IF(OR(D18=0,B18=0),"",D18/B18)</f>
        <v>0.95331388426063979</v>
      </c>
      <c r="F18" s="129">
        <f>IF(OR(D18=0,C18=0),"",D18/C18)</f>
        <v>0.83324321237277754</v>
      </c>
      <c r="G18" s="119">
        <v>175</v>
      </c>
      <c r="H18" s="114">
        <v>192</v>
      </c>
      <c r="I18" s="114">
        <v>159</v>
      </c>
      <c r="J18" s="489">
        <f>IF(OR(I18=0,G18=0),"",I18/G18)</f>
        <v>0.90857142857142859</v>
      </c>
      <c r="K18" s="131">
        <f>IF(OR(I18=0,H18=0),"",I18/H18)</f>
        <v>0.828125</v>
      </c>
      <c r="L18" s="667">
        <v>0.91871999999999998</v>
      </c>
      <c r="M18" s="668"/>
      <c r="N18" s="145">
        <f t="shared" ref="N18:N26" si="8">D18-C18</f>
        <v>-274.471</v>
      </c>
      <c r="O18" s="146">
        <f t="shared" ref="O18:O26" si="9">I18-H18</f>
        <v>-33</v>
      </c>
      <c r="P18" s="145">
        <f t="shared" ref="P18:P26" si="10">D18-B18</f>
        <v>-67.163999999999987</v>
      </c>
      <c r="Q18" s="146">
        <f t="shared" ref="Q18:Q26" si="11">I18-G18</f>
        <v>-16</v>
      </c>
    </row>
    <row r="19" spans="1:17" ht="14.4" hidden="1" customHeight="1" outlineLevel="1" x14ac:dyDescent="0.3">
      <c r="A19" s="509" t="s">
        <v>169</v>
      </c>
      <c r="B19" s="120">
        <v>200.62299999999999</v>
      </c>
      <c r="C19" s="113">
        <v>121.779</v>
      </c>
      <c r="D19" s="113">
        <v>157.26900000000001</v>
      </c>
      <c r="E19" s="490">
        <f t="shared" ref="E19:E25" si="12">IF(OR(D19=0,B19=0),"",D19/B19)</f>
        <v>0.78390314171356235</v>
      </c>
      <c r="F19" s="132">
        <f t="shared" ref="F19:F25" si="13">IF(OR(D19=0,C19=0),"",D19/C19)</f>
        <v>1.2914295568201415</v>
      </c>
      <c r="G19" s="120">
        <v>24</v>
      </c>
      <c r="H19" s="113">
        <v>15</v>
      </c>
      <c r="I19" s="113">
        <v>18</v>
      </c>
      <c r="J19" s="490">
        <f t="shared" ref="J19:J25" si="14">IF(OR(I19=0,G19=0),"",I19/G19)</f>
        <v>0.75</v>
      </c>
      <c r="K19" s="134">
        <f t="shared" ref="K19:K25" si="15">IF(OR(I19=0,H19=0),"",I19/H19)</f>
        <v>1.2</v>
      </c>
      <c r="L19" s="667">
        <v>0.99456</v>
      </c>
      <c r="M19" s="668"/>
      <c r="N19" s="147">
        <f t="shared" si="8"/>
        <v>35.490000000000009</v>
      </c>
      <c r="O19" s="148">
        <f t="shared" si="9"/>
        <v>3</v>
      </c>
      <c r="P19" s="147">
        <f t="shared" si="10"/>
        <v>-43.353999999999985</v>
      </c>
      <c r="Q19" s="148">
        <f t="shared" si="11"/>
        <v>-6</v>
      </c>
    </row>
    <row r="20" spans="1:17" ht="14.4" hidden="1" customHeight="1" outlineLevel="1" x14ac:dyDescent="0.3">
      <c r="A20" s="509" t="s">
        <v>170</v>
      </c>
      <c r="B20" s="120">
        <v>547.17899999999997</v>
      </c>
      <c r="C20" s="113">
        <v>508.57400000000001</v>
      </c>
      <c r="D20" s="113">
        <v>639.30200000000002</v>
      </c>
      <c r="E20" s="490">
        <f t="shared" si="12"/>
        <v>1.1683598968527666</v>
      </c>
      <c r="F20" s="132">
        <f t="shared" si="13"/>
        <v>1.257048138520648</v>
      </c>
      <c r="G20" s="120">
        <v>66</v>
      </c>
      <c r="H20" s="113">
        <v>62</v>
      </c>
      <c r="I20" s="113">
        <v>81</v>
      </c>
      <c r="J20" s="490">
        <f t="shared" si="14"/>
        <v>1.2272727272727273</v>
      </c>
      <c r="K20" s="134">
        <f t="shared" si="15"/>
        <v>1.3064516129032258</v>
      </c>
      <c r="L20" s="667">
        <v>0.96671999999999991</v>
      </c>
      <c r="M20" s="668"/>
      <c r="N20" s="147">
        <f t="shared" si="8"/>
        <v>130.72800000000001</v>
      </c>
      <c r="O20" s="148">
        <f t="shared" si="9"/>
        <v>19</v>
      </c>
      <c r="P20" s="147">
        <f t="shared" si="10"/>
        <v>92.123000000000047</v>
      </c>
      <c r="Q20" s="148">
        <f t="shared" si="11"/>
        <v>15</v>
      </c>
    </row>
    <row r="21" spans="1:17" ht="14.4" hidden="1" customHeight="1" outlineLevel="1" x14ac:dyDescent="0.3">
      <c r="A21" s="509" t="s">
        <v>171</v>
      </c>
      <c r="B21" s="120">
        <v>107.657</v>
      </c>
      <c r="C21" s="113">
        <v>114.221</v>
      </c>
      <c r="D21" s="113">
        <v>72.897000000000006</v>
      </c>
      <c r="E21" s="490">
        <f t="shared" si="12"/>
        <v>0.67712271380402578</v>
      </c>
      <c r="F21" s="132">
        <f t="shared" si="13"/>
        <v>0.63821013648978742</v>
      </c>
      <c r="G21" s="120">
        <v>12</v>
      </c>
      <c r="H21" s="113">
        <v>14</v>
      </c>
      <c r="I21" s="113">
        <v>12</v>
      </c>
      <c r="J21" s="490">
        <f t="shared" si="14"/>
        <v>1</v>
      </c>
      <c r="K21" s="134">
        <f t="shared" si="15"/>
        <v>0.8571428571428571</v>
      </c>
      <c r="L21" s="667">
        <v>1.11744</v>
      </c>
      <c r="M21" s="668"/>
      <c r="N21" s="147">
        <f t="shared" si="8"/>
        <v>-41.323999999999998</v>
      </c>
      <c r="O21" s="148">
        <f t="shared" si="9"/>
        <v>-2</v>
      </c>
      <c r="P21" s="147">
        <f t="shared" si="10"/>
        <v>-34.759999999999991</v>
      </c>
      <c r="Q21" s="148">
        <f t="shared" si="11"/>
        <v>0</v>
      </c>
    </row>
    <row r="22" spans="1:17" ht="14.4" hidden="1" customHeight="1" outlineLevel="1" x14ac:dyDescent="0.3">
      <c r="A22" s="509" t="s">
        <v>172</v>
      </c>
      <c r="B22" s="120">
        <v>0</v>
      </c>
      <c r="C22" s="113">
        <v>0</v>
      </c>
      <c r="D22" s="113">
        <v>0</v>
      </c>
      <c r="E22" s="490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90" t="str">
        <f t="shared" si="14"/>
        <v/>
      </c>
      <c r="K22" s="134" t="str">
        <f t="shared" si="15"/>
        <v/>
      </c>
      <c r="L22" s="667">
        <v>0.96</v>
      </c>
      <c r="M22" s="668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509" t="s">
        <v>173</v>
      </c>
      <c r="B23" s="120">
        <v>320.625</v>
      </c>
      <c r="C23" s="113">
        <v>191.6</v>
      </c>
      <c r="D23" s="113">
        <v>191.75</v>
      </c>
      <c r="E23" s="490">
        <f t="shared" si="12"/>
        <v>0.59805068226120861</v>
      </c>
      <c r="F23" s="132">
        <f t="shared" si="13"/>
        <v>1.0007828810020878</v>
      </c>
      <c r="G23" s="120">
        <v>41</v>
      </c>
      <c r="H23" s="113">
        <v>25</v>
      </c>
      <c r="I23" s="113">
        <v>21</v>
      </c>
      <c r="J23" s="490">
        <f t="shared" si="14"/>
        <v>0.51219512195121952</v>
      </c>
      <c r="K23" s="134">
        <f t="shared" si="15"/>
        <v>0.84</v>
      </c>
      <c r="L23" s="667">
        <v>0.98495999999999995</v>
      </c>
      <c r="M23" s="668"/>
      <c r="N23" s="147">
        <f t="shared" si="8"/>
        <v>0.15000000000000568</v>
      </c>
      <c r="O23" s="148">
        <f t="shared" si="9"/>
        <v>-4</v>
      </c>
      <c r="P23" s="147">
        <f t="shared" si="10"/>
        <v>-128.875</v>
      </c>
      <c r="Q23" s="148">
        <f t="shared" si="11"/>
        <v>-20</v>
      </c>
    </row>
    <row r="24" spans="1:17" ht="14.4" hidden="1" customHeight="1" outlineLevel="1" x14ac:dyDescent="0.3">
      <c r="A24" s="509" t="s">
        <v>174</v>
      </c>
      <c r="B24" s="120">
        <v>89.539000000000001</v>
      </c>
      <c r="C24" s="113">
        <v>56.064</v>
      </c>
      <c r="D24" s="113">
        <v>31.587</v>
      </c>
      <c r="E24" s="490">
        <f t="shared" si="12"/>
        <v>0.3527736517048437</v>
      </c>
      <c r="F24" s="132">
        <f t="shared" si="13"/>
        <v>0.56340967465753422</v>
      </c>
      <c r="G24" s="120">
        <v>11</v>
      </c>
      <c r="H24" s="113">
        <v>7</v>
      </c>
      <c r="I24" s="113">
        <v>4</v>
      </c>
      <c r="J24" s="490">
        <f t="shared" si="14"/>
        <v>0.36363636363636365</v>
      </c>
      <c r="K24" s="134">
        <f t="shared" si="15"/>
        <v>0.5714285714285714</v>
      </c>
      <c r="L24" s="667">
        <v>1.0147199999999998</v>
      </c>
      <c r="M24" s="668"/>
      <c r="N24" s="147">
        <f t="shared" si="8"/>
        <v>-24.477</v>
      </c>
      <c r="O24" s="148">
        <f t="shared" si="9"/>
        <v>-3</v>
      </c>
      <c r="P24" s="147">
        <f t="shared" si="10"/>
        <v>-57.951999999999998</v>
      </c>
      <c r="Q24" s="148">
        <f t="shared" si="11"/>
        <v>-7</v>
      </c>
    </row>
    <row r="25" spans="1:17" ht="14.4" hidden="1" customHeight="1" outlineLevel="1" thickBot="1" x14ac:dyDescent="0.35">
      <c r="A25" s="510" t="s">
        <v>209</v>
      </c>
      <c r="B25" s="238">
        <v>0</v>
      </c>
      <c r="C25" s="239">
        <v>0</v>
      </c>
      <c r="D25" s="239">
        <v>0</v>
      </c>
      <c r="E25" s="491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91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513" t="s">
        <v>3</v>
      </c>
      <c r="B26" s="149">
        <f>SUM(B18:B25)</f>
        <v>2704.2520000000004</v>
      </c>
      <c r="C26" s="150">
        <f>SUM(C18:C25)</f>
        <v>2638.1739999999995</v>
      </c>
      <c r="D26" s="150">
        <f>SUM(D18:D25)</f>
        <v>2464.27</v>
      </c>
      <c r="E26" s="486">
        <f>IF(OR(D26=0,B26=0),0,D26/B26)</f>
        <v>0.91125753073308247</v>
      </c>
      <c r="F26" s="151">
        <f>IF(OR(D26=0,C26=0),0,D26/C26)</f>
        <v>0.9340816792220682</v>
      </c>
      <c r="G26" s="149">
        <f>SUM(G18:G25)</f>
        <v>329</v>
      </c>
      <c r="H26" s="150">
        <f>SUM(H18:H25)</f>
        <v>315</v>
      </c>
      <c r="I26" s="150">
        <f>SUM(I18:I25)</f>
        <v>295</v>
      </c>
      <c r="J26" s="486">
        <f>IF(OR(I26=0,G26=0),0,I26/G26)</f>
        <v>0.89665653495440734</v>
      </c>
      <c r="K26" s="152">
        <f>IF(OR(I26=0,H26=0),0,I26/H26)</f>
        <v>0.93650793650793651</v>
      </c>
      <c r="L26" s="121"/>
      <c r="M26" s="121"/>
      <c r="N26" s="143">
        <f t="shared" si="8"/>
        <v>-173.90399999999954</v>
      </c>
      <c r="O26" s="153">
        <f t="shared" si="9"/>
        <v>-20</v>
      </c>
      <c r="P26" s="143">
        <f t="shared" si="10"/>
        <v>-239.98200000000043</v>
      </c>
      <c r="Q26" s="153">
        <f t="shared" si="11"/>
        <v>-34</v>
      </c>
    </row>
    <row r="27" spans="1:17" ht="14.4" customHeight="1" x14ac:dyDescent="0.3">
      <c r="A27" s="154"/>
      <c r="B27" s="652" t="s">
        <v>207</v>
      </c>
      <c r="C27" s="653"/>
      <c r="D27" s="653"/>
      <c r="E27" s="654"/>
      <c r="F27" s="653"/>
      <c r="G27" s="652" t="s">
        <v>208</v>
      </c>
      <c r="H27" s="653"/>
      <c r="I27" s="653"/>
      <c r="J27" s="654"/>
      <c r="K27" s="653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1" t="s">
        <v>305</v>
      </c>
      <c r="B29" s="663" t="s">
        <v>71</v>
      </c>
      <c r="C29" s="664"/>
      <c r="D29" s="664"/>
      <c r="E29" s="665"/>
      <c r="F29" s="666"/>
      <c r="G29" s="664" t="s">
        <v>256</v>
      </c>
      <c r="H29" s="664"/>
      <c r="I29" s="664"/>
      <c r="J29" s="665"/>
      <c r="K29" s="666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2"/>
      <c r="B30" s="157">
        <v>2015</v>
      </c>
      <c r="C30" s="158">
        <v>2016</v>
      </c>
      <c r="D30" s="158">
        <v>2017</v>
      </c>
      <c r="E30" s="158" t="s">
        <v>303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303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314</v>
      </c>
      <c r="Q30" s="161" t="s">
        <v>315</v>
      </c>
    </row>
    <row r="31" spans="1:17" ht="14.4" hidden="1" customHeight="1" outlineLevel="1" x14ac:dyDescent="0.3">
      <c r="A31" s="508" t="s">
        <v>168</v>
      </c>
      <c r="B31" s="119">
        <v>26.260999999999999</v>
      </c>
      <c r="C31" s="114">
        <v>30.599</v>
      </c>
      <c r="D31" s="114">
        <v>57.929000000000002</v>
      </c>
      <c r="E31" s="489">
        <f>IF(OR(D31=0,B31=0),"",D31/B31)</f>
        <v>2.2058946727085793</v>
      </c>
      <c r="F31" s="129">
        <f>IF(OR(D31=0,C31=0),"",D31/C31)</f>
        <v>1.8931664433478219</v>
      </c>
      <c r="G31" s="130">
        <v>5</v>
      </c>
      <c r="H31" s="114">
        <v>2</v>
      </c>
      <c r="I31" s="114">
        <v>5</v>
      </c>
      <c r="J31" s="489">
        <f>IF(OR(I31=0,G31=0),"",I31/G31)</f>
        <v>1</v>
      </c>
      <c r="K31" s="131">
        <f>IF(OR(I31=0,H31=0),"",I31/H31)</f>
        <v>2.5</v>
      </c>
      <c r="L31" s="155"/>
      <c r="M31" s="155"/>
      <c r="N31" s="145">
        <f t="shared" ref="N31:N39" si="16">D31-C31</f>
        <v>27.330000000000002</v>
      </c>
      <c r="O31" s="146">
        <f t="shared" ref="O31:O39" si="17">I31-H31</f>
        <v>3</v>
      </c>
      <c r="P31" s="145">
        <f t="shared" ref="P31:P39" si="18">D31-B31</f>
        <v>31.668000000000003</v>
      </c>
      <c r="Q31" s="146">
        <f t="shared" ref="Q31:Q39" si="19">I31-G31</f>
        <v>0</v>
      </c>
    </row>
    <row r="32" spans="1:17" ht="14.4" hidden="1" customHeight="1" outlineLevel="1" x14ac:dyDescent="0.3">
      <c r="A32" s="509" t="s">
        <v>169</v>
      </c>
      <c r="B32" s="120">
        <v>2.9369999999999998</v>
      </c>
      <c r="C32" s="113">
        <v>21.568000000000001</v>
      </c>
      <c r="D32" s="113">
        <v>0</v>
      </c>
      <c r="E32" s="490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1</v>
      </c>
      <c r="H32" s="113">
        <v>2</v>
      </c>
      <c r="I32" s="113">
        <v>0</v>
      </c>
      <c r="J32" s="490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-21.568000000000001</v>
      </c>
      <c r="O32" s="148">
        <f t="shared" si="17"/>
        <v>-2</v>
      </c>
      <c r="P32" s="147">
        <f t="shared" si="18"/>
        <v>-2.9369999999999998</v>
      </c>
      <c r="Q32" s="148">
        <f t="shared" si="19"/>
        <v>-1</v>
      </c>
    </row>
    <row r="33" spans="1:17" ht="14.4" hidden="1" customHeight="1" outlineLevel="1" x14ac:dyDescent="0.3">
      <c r="A33" s="509" t="s">
        <v>170</v>
      </c>
      <c r="B33" s="120">
        <v>0</v>
      </c>
      <c r="C33" s="113">
        <v>2.9369999999999998</v>
      </c>
      <c r="D33" s="113">
        <v>0</v>
      </c>
      <c r="E33" s="490" t="str">
        <f t="shared" si="20"/>
        <v/>
      </c>
      <c r="F33" s="132" t="str">
        <f t="shared" si="21"/>
        <v/>
      </c>
      <c r="G33" s="133">
        <v>0</v>
      </c>
      <c r="H33" s="113">
        <v>1</v>
      </c>
      <c r="I33" s="113">
        <v>0</v>
      </c>
      <c r="J33" s="490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-2.9369999999999998</v>
      </c>
      <c r="O33" s="148">
        <f t="shared" si="17"/>
        <v>-1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509" t="s">
        <v>171</v>
      </c>
      <c r="B34" s="120">
        <v>0</v>
      </c>
      <c r="C34" s="113">
        <v>0</v>
      </c>
      <c r="D34" s="113">
        <v>0</v>
      </c>
      <c r="E34" s="490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90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509" t="s">
        <v>172</v>
      </c>
      <c r="B35" s="120">
        <v>0</v>
      </c>
      <c r="C35" s="113">
        <v>0</v>
      </c>
      <c r="D35" s="113">
        <v>0</v>
      </c>
      <c r="E35" s="490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90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509" t="s">
        <v>173</v>
      </c>
      <c r="B36" s="120">
        <v>0</v>
      </c>
      <c r="C36" s="113">
        <v>0</v>
      </c>
      <c r="D36" s="113">
        <v>0</v>
      </c>
      <c r="E36" s="490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90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509" t="s">
        <v>174</v>
      </c>
      <c r="B37" s="120">
        <v>17.201000000000001</v>
      </c>
      <c r="C37" s="113">
        <v>0</v>
      </c>
      <c r="D37" s="113">
        <v>0</v>
      </c>
      <c r="E37" s="490" t="str">
        <f t="shared" si="20"/>
        <v/>
      </c>
      <c r="F37" s="132" t="str">
        <f t="shared" si="21"/>
        <v/>
      </c>
      <c r="G37" s="133">
        <v>1</v>
      </c>
      <c r="H37" s="113">
        <v>0</v>
      </c>
      <c r="I37" s="113">
        <v>0</v>
      </c>
      <c r="J37" s="490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-17.201000000000001</v>
      </c>
      <c r="Q37" s="148">
        <f t="shared" si="19"/>
        <v>-1</v>
      </c>
    </row>
    <row r="38" spans="1:17" ht="14.4" hidden="1" customHeight="1" outlineLevel="1" thickBot="1" x14ac:dyDescent="0.35">
      <c r="A38" s="510" t="s">
        <v>209</v>
      </c>
      <c r="B38" s="238">
        <v>0</v>
      </c>
      <c r="C38" s="239">
        <v>0</v>
      </c>
      <c r="D38" s="239">
        <v>0</v>
      </c>
      <c r="E38" s="491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91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512" t="s">
        <v>3</v>
      </c>
      <c r="B39" s="118">
        <f>SUM(B31:B38)</f>
        <v>46.399000000000001</v>
      </c>
      <c r="C39" s="162">
        <f>SUM(C31:C38)</f>
        <v>55.103999999999999</v>
      </c>
      <c r="D39" s="162">
        <f>SUM(D31:D38)</f>
        <v>57.929000000000002</v>
      </c>
      <c r="E39" s="487">
        <f>IF(OR(D39=0,B39=0),0,D39/B39)</f>
        <v>1.2484967348434233</v>
      </c>
      <c r="F39" s="163">
        <f>IF(OR(D39=0,C39=0),0,D39/C39)</f>
        <v>1.0512666957026713</v>
      </c>
      <c r="G39" s="164">
        <f>SUM(G31:G38)</f>
        <v>7</v>
      </c>
      <c r="H39" s="162">
        <f>SUM(H31:H38)</f>
        <v>5</v>
      </c>
      <c r="I39" s="162">
        <f>SUM(I31:I38)</f>
        <v>5</v>
      </c>
      <c r="J39" s="487">
        <f>IF(OR(I39=0,G39=0),0,I39/G39)</f>
        <v>0.7142857142857143</v>
      </c>
      <c r="K39" s="165">
        <f>IF(OR(I39=0,H39=0),0,I39/H39)</f>
        <v>1</v>
      </c>
      <c r="L39" s="155"/>
      <c r="M39" s="155"/>
      <c r="N39" s="160">
        <f t="shared" si="16"/>
        <v>2.8250000000000028</v>
      </c>
      <c r="O39" s="166">
        <f t="shared" si="17"/>
        <v>0</v>
      </c>
      <c r="P39" s="160">
        <f t="shared" si="18"/>
        <v>11.530000000000001</v>
      </c>
      <c r="Q39" s="166">
        <f t="shared" si="19"/>
        <v>-2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55" t="s">
        <v>306</v>
      </c>
      <c r="B42" s="657" t="s">
        <v>71</v>
      </c>
      <c r="C42" s="658"/>
      <c r="D42" s="658"/>
      <c r="E42" s="659"/>
      <c r="F42" s="660"/>
      <c r="G42" s="658" t="s">
        <v>256</v>
      </c>
      <c r="H42" s="658"/>
      <c r="I42" s="658"/>
      <c r="J42" s="659"/>
      <c r="K42" s="660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56"/>
      <c r="B43" s="472">
        <v>2015</v>
      </c>
      <c r="C43" s="473">
        <v>2016</v>
      </c>
      <c r="D43" s="473">
        <v>2017</v>
      </c>
      <c r="E43" s="473" t="s">
        <v>303</v>
      </c>
      <c r="F43" s="474" t="s">
        <v>2</v>
      </c>
      <c r="G43" s="473">
        <v>2015</v>
      </c>
      <c r="H43" s="473">
        <v>2016</v>
      </c>
      <c r="I43" s="473">
        <v>2017</v>
      </c>
      <c r="J43" s="473" t="s">
        <v>303</v>
      </c>
      <c r="K43" s="474" t="s">
        <v>2</v>
      </c>
      <c r="L43" s="155"/>
      <c r="M43" s="155"/>
      <c r="N43" s="480" t="s">
        <v>72</v>
      </c>
      <c r="O43" s="482" t="s">
        <v>73</v>
      </c>
      <c r="P43" s="480" t="s">
        <v>314</v>
      </c>
      <c r="Q43" s="482" t="s">
        <v>315</v>
      </c>
    </row>
    <row r="44" spans="1:17" ht="14.4" hidden="1" customHeight="1" outlineLevel="1" x14ac:dyDescent="0.3">
      <c r="A44" s="508" t="s">
        <v>168</v>
      </c>
      <c r="B44" s="119">
        <v>0</v>
      </c>
      <c r="C44" s="114">
        <v>0</v>
      </c>
      <c r="D44" s="114">
        <v>0</v>
      </c>
      <c r="E44" s="489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89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509" t="s">
        <v>169</v>
      </c>
      <c r="B45" s="120">
        <v>0</v>
      </c>
      <c r="C45" s="113">
        <v>0</v>
      </c>
      <c r="D45" s="113">
        <v>0</v>
      </c>
      <c r="E45" s="490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90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509" t="s">
        <v>170</v>
      </c>
      <c r="B46" s="120">
        <v>0</v>
      </c>
      <c r="C46" s="113">
        <v>0</v>
      </c>
      <c r="D46" s="113">
        <v>0</v>
      </c>
      <c r="E46" s="490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90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509" t="s">
        <v>171</v>
      </c>
      <c r="B47" s="120">
        <v>0</v>
      </c>
      <c r="C47" s="113">
        <v>0</v>
      </c>
      <c r="D47" s="113">
        <v>0</v>
      </c>
      <c r="E47" s="490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90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509" t="s">
        <v>172</v>
      </c>
      <c r="B48" s="120">
        <v>0</v>
      </c>
      <c r="C48" s="113">
        <v>0</v>
      </c>
      <c r="D48" s="113">
        <v>0</v>
      </c>
      <c r="E48" s="490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90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509" t="s">
        <v>173</v>
      </c>
      <c r="B49" s="120">
        <v>0</v>
      </c>
      <c r="C49" s="113">
        <v>0</v>
      </c>
      <c r="D49" s="113">
        <v>0</v>
      </c>
      <c r="E49" s="490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90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509" t="s">
        <v>174</v>
      </c>
      <c r="B50" s="120">
        <v>0</v>
      </c>
      <c r="C50" s="113">
        <v>0</v>
      </c>
      <c r="D50" s="113">
        <v>0</v>
      </c>
      <c r="E50" s="490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90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510" t="s">
        <v>209</v>
      </c>
      <c r="B51" s="238">
        <v>0</v>
      </c>
      <c r="C51" s="239">
        <v>0</v>
      </c>
      <c r="D51" s="239">
        <v>0</v>
      </c>
      <c r="E51" s="491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91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511" t="s">
        <v>3</v>
      </c>
      <c r="B52" s="475">
        <f>SUM(B44:B51)</f>
        <v>0</v>
      </c>
      <c r="C52" s="476">
        <f>SUM(C44:C51)</f>
        <v>0</v>
      </c>
      <c r="D52" s="476">
        <f>SUM(D44:D51)</f>
        <v>0</v>
      </c>
      <c r="E52" s="488">
        <f>IF(OR(D52=0,B52=0),0,D52/B52)</f>
        <v>0</v>
      </c>
      <c r="F52" s="477">
        <f>IF(OR(D52=0,C52=0),0,D52/C52)</f>
        <v>0</v>
      </c>
      <c r="G52" s="478">
        <f>SUM(G44:G51)</f>
        <v>0</v>
      </c>
      <c r="H52" s="476">
        <f>SUM(H44:H51)</f>
        <v>0</v>
      </c>
      <c r="I52" s="476">
        <f>SUM(I44:I51)</f>
        <v>0</v>
      </c>
      <c r="J52" s="488">
        <f>IF(OR(I52=0,G52=0),0,I52/G52)</f>
        <v>0</v>
      </c>
      <c r="K52" s="479">
        <f>IF(OR(I52=0,H52=0),0,I52/H52)</f>
        <v>0</v>
      </c>
      <c r="L52" s="155"/>
      <c r="M52" s="155"/>
      <c r="N52" s="480">
        <f t="shared" si="24"/>
        <v>0</v>
      </c>
      <c r="O52" s="481">
        <f t="shared" si="25"/>
        <v>0</v>
      </c>
      <c r="P52" s="480">
        <f t="shared" si="26"/>
        <v>0</v>
      </c>
      <c r="Q52" s="481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302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47" t="s">
        <v>298</v>
      </c>
    </row>
    <row r="56" spans="1:17" ht="14.4" customHeight="1" x14ac:dyDescent="0.25">
      <c r="A56" s="448" t="s">
        <v>299</v>
      </c>
    </row>
    <row r="57" spans="1:17" ht="14.4" customHeight="1" x14ac:dyDescent="0.25">
      <c r="A57" s="447" t="s">
        <v>300</v>
      </c>
    </row>
    <row r="58" spans="1:17" ht="14.4" customHeight="1" x14ac:dyDescent="0.25">
      <c r="A58" s="448" t="s">
        <v>309</v>
      </c>
    </row>
    <row r="59" spans="1:17" ht="14.4" customHeight="1" x14ac:dyDescent="0.25">
      <c r="A59" s="448" t="s">
        <v>310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86" t="s">
        <v>115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</row>
    <row r="2" spans="1:13" ht="14.4" customHeight="1" x14ac:dyDescent="0.3">
      <c r="A2" s="374" t="s">
        <v>325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82" t="s">
        <v>83</v>
      </c>
      <c r="C31" s="683"/>
      <c r="D31" s="683"/>
      <c r="E31" s="684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401</v>
      </c>
      <c r="C33" s="199">
        <v>382</v>
      </c>
      <c r="D33" s="84">
        <f>IF(C33="","",C33-B33)</f>
        <v>-19</v>
      </c>
      <c r="E33" s="85">
        <f>IF(C33="","",C33/B33)</f>
        <v>0.95261845386533661</v>
      </c>
      <c r="F33" s="86">
        <v>29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1212</v>
      </c>
      <c r="C34" s="200">
        <v>1156</v>
      </c>
      <c r="D34" s="87">
        <f t="shared" ref="D34:D45" si="0">IF(C34="","",C34-B34)</f>
        <v>-56</v>
      </c>
      <c r="E34" s="88">
        <f t="shared" ref="E34:E45" si="1">IF(C34="","",C34/B34)</f>
        <v>0.95379537953795379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1954</v>
      </c>
      <c r="C35" s="200">
        <v>1896</v>
      </c>
      <c r="D35" s="87">
        <f t="shared" si="0"/>
        <v>-58</v>
      </c>
      <c r="E35" s="88">
        <f t="shared" si="1"/>
        <v>0.97031729785056298</v>
      </c>
      <c r="F35" s="89">
        <v>223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2799</v>
      </c>
      <c r="C36" s="200">
        <v>2765</v>
      </c>
      <c r="D36" s="87">
        <f t="shared" si="0"/>
        <v>-34</v>
      </c>
      <c r="E36" s="88">
        <f t="shared" si="1"/>
        <v>0.98785280457306179</v>
      </c>
      <c r="F36" s="89">
        <v>364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>
        <v>3569</v>
      </c>
      <c r="C37" s="200">
        <v>3690</v>
      </c>
      <c r="D37" s="87">
        <f t="shared" si="0"/>
        <v>121</v>
      </c>
      <c r="E37" s="88">
        <f t="shared" si="1"/>
        <v>1.0339030540767722</v>
      </c>
      <c r="F37" s="89">
        <v>604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65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628" t="s">
        <v>5191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</row>
    <row r="2" spans="1:25" ht="14.4" customHeight="1" thickBot="1" x14ac:dyDescent="0.35">
      <c r="A2" s="374" t="s">
        <v>325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93" t="s">
        <v>75</v>
      </c>
      <c r="B3" s="695">
        <v>2015</v>
      </c>
      <c r="C3" s="696"/>
      <c r="D3" s="697"/>
      <c r="E3" s="695">
        <v>2016</v>
      </c>
      <c r="F3" s="696"/>
      <c r="G3" s="697"/>
      <c r="H3" s="695">
        <v>2017</v>
      </c>
      <c r="I3" s="696"/>
      <c r="J3" s="697"/>
      <c r="K3" s="698" t="s">
        <v>76</v>
      </c>
      <c r="L3" s="687" t="s">
        <v>77</v>
      </c>
      <c r="M3" s="687" t="s">
        <v>78</v>
      </c>
      <c r="N3" s="687" t="s">
        <v>79</v>
      </c>
      <c r="O3" s="263" t="s">
        <v>80</v>
      </c>
      <c r="P3" s="689" t="s">
        <v>81</v>
      </c>
      <c r="Q3" s="691" t="s">
        <v>323</v>
      </c>
      <c r="R3" s="692"/>
      <c r="S3" s="691" t="s">
        <v>82</v>
      </c>
      <c r="T3" s="692"/>
      <c r="U3" s="685" t="s">
        <v>83</v>
      </c>
      <c r="V3" s="686"/>
      <c r="W3" s="686"/>
      <c r="X3" s="686"/>
      <c r="Y3" s="214" t="s">
        <v>83</v>
      </c>
    </row>
    <row r="4" spans="1:25" s="95" customFormat="1" ht="14.4" customHeight="1" thickBot="1" x14ac:dyDescent="0.35">
      <c r="A4" s="694"/>
      <c r="B4" s="516" t="s">
        <v>84</v>
      </c>
      <c r="C4" s="514" t="s">
        <v>72</v>
      </c>
      <c r="D4" s="517" t="s">
        <v>85</v>
      </c>
      <c r="E4" s="516" t="s">
        <v>84</v>
      </c>
      <c r="F4" s="514" t="s">
        <v>72</v>
      </c>
      <c r="G4" s="517" t="s">
        <v>85</v>
      </c>
      <c r="H4" s="516" t="s">
        <v>84</v>
      </c>
      <c r="I4" s="514" t="s">
        <v>72</v>
      </c>
      <c r="J4" s="517" t="s">
        <v>85</v>
      </c>
      <c r="K4" s="699"/>
      <c r="L4" s="688"/>
      <c r="M4" s="688"/>
      <c r="N4" s="688"/>
      <c r="O4" s="518"/>
      <c r="P4" s="690"/>
      <c r="Q4" s="519" t="s">
        <v>73</v>
      </c>
      <c r="R4" s="520" t="s">
        <v>72</v>
      </c>
      <c r="S4" s="519" t="s">
        <v>73</v>
      </c>
      <c r="T4" s="520" t="s">
        <v>72</v>
      </c>
      <c r="U4" s="521" t="s">
        <v>86</v>
      </c>
      <c r="V4" s="515" t="s">
        <v>87</v>
      </c>
      <c r="W4" s="515" t="s">
        <v>88</v>
      </c>
      <c r="X4" s="522" t="s">
        <v>2</v>
      </c>
      <c r="Y4" s="523" t="s">
        <v>89</v>
      </c>
    </row>
    <row r="5" spans="1:25" s="524" customFormat="1" ht="14.4" customHeight="1" x14ac:dyDescent="0.3">
      <c r="A5" s="932" t="s">
        <v>5070</v>
      </c>
      <c r="B5" s="933">
        <v>2</v>
      </c>
      <c r="C5" s="934">
        <v>66.3</v>
      </c>
      <c r="D5" s="935">
        <v>34</v>
      </c>
      <c r="E5" s="936">
        <v>3</v>
      </c>
      <c r="F5" s="937">
        <v>102.12</v>
      </c>
      <c r="G5" s="938">
        <v>32.700000000000003</v>
      </c>
      <c r="H5" s="939"/>
      <c r="I5" s="940"/>
      <c r="J5" s="941"/>
      <c r="K5" s="942">
        <v>33.15</v>
      </c>
      <c r="L5" s="939">
        <v>22</v>
      </c>
      <c r="M5" s="939">
        <v>135</v>
      </c>
      <c r="N5" s="943">
        <v>45</v>
      </c>
      <c r="O5" s="939" t="s">
        <v>5071</v>
      </c>
      <c r="P5" s="944" t="s">
        <v>5072</v>
      </c>
      <c r="Q5" s="945">
        <f>H5-B5</f>
        <v>-2</v>
      </c>
      <c r="R5" s="960">
        <f>I5-C5</f>
        <v>-66.3</v>
      </c>
      <c r="S5" s="945">
        <f>H5-E5</f>
        <v>-3</v>
      </c>
      <c r="T5" s="960">
        <f>I5-F5</f>
        <v>-102.12</v>
      </c>
      <c r="U5" s="970" t="s">
        <v>566</v>
      </c>
      <c r="V5" s="933" t="s">
        <v>566</v>
      </c>
      <c r="W5" s="933" t="s">
        <v>566</v>
      </c>
      <c r="X5" s="971" t="s">
        <v>566</v>
      </c>
      <c r="Y5" s="972"/>
    </row>
    <row r="6" spans="1:25" ht="14.4" customHeight="1" x14ac:dyDescent="0.3">
      <c r="A6" s="930" t="s">
        <v>5073</v>
      </c>
      <c r="B6" s="904">
        <v>7</v>
      </c>
      <c r="C6" s="905">
        <v>149.96</v>
      </c>
      <c r="D6" s="906">
        <v>19</v>
      </c>
      <c r="E6" s="916">
        <v>5</v>
      </c>
      <c r="F6" s="899">
        <v>106.41</v>
      </c>
      <c r="G6" s="900">
        <v>20.399999999999999</v>
      </c>
      <c r="H6" s="898">
        <v>3</v>
      </c>
      <c r="I6" s="899">
        <v>73.75</v>
      </c>
      <c r="J6" s="907">
        <v>29.7</v>
      </c>
      <c r="K6" s="901">
        <v>20.34</v>
      </c>
      <c r="L6" s="898">
        <v>11</v>
      </c>
      <c r="M6" s="898">
        <v>87</v>
      </c>
      <c r="N6" s="902">
        <v>29</v>
      </c>
      <c r="O6" s="898" t="s">
        <v>5071</v>
      </c>
      <c r="P6" s="915" t="s">
        <v>5074</v>
      </c>
      <c r="Q6" s="903">
        <f t="shared" ref="Q6:R65" si="0">H6-B6</f>
        <v>-4</v>
      </c>
      <c r="R6" s="961">
        <f t="shared" si="0"/>
        <v>-76.210000000000008</v>
      </c>
      <c r="S6" s="903">
        <f t="shared" ref="S6:S65" si="1">H6-E6</f>
        <v>-2</v>
      </c>
      <c r="T6" s="961">
        <f t="shared" ref="T6:T65" si="2">I6-F6</f>
        <v>-32.659999999999997</v>
      </c>
      <c r="U6" s="968">
        <v>87</v>
      </c>
      <c r="V6" s="912">
        <v>89.1</v>
      </c>
      <c r="W6" s="912">
        <v>2.0999999999999943</v>
      </c>
      <c r="X6" s="966">
        <v>1.0241379310344827</v>
      </c>
      <c r="Y6" s="964">
        <v>9</v>
      </c>
    </row>
    <row r="7" spans="1:25" ht="14.4" customHeight="1" x14ac:dyDescent="0.3">
      <c r="A7" s="930" t="s">
        <v>5075</v>
      </c>
      <c r="B7" s="912">
        <v>1</v>
      </c>
      <c r="C7" s="913">
        <v>12.65</v>
      </c>
      <c r="D7" s="914">
        <v>14</v>
      </c>
      <c r="E7" s="895">
        <v>1</v>
      </c>
      <c r="F7" s="896">
        <v>12.83</v>
      </c>
      <c r="G7" s="897">
        <v>31</v>
      </c>
      <c r="H7" s="898"/>
      <c r="I7" s="899"/>
      <c r="J7" s="900"/>
      <c r="K7" s="901">
        <v>12.65</v>
      </c>
      <c r="L7" s="898">
        <v>5</v>
      </c>
      <c r="M7" s="898">
        <v>60</v>
      </c>
      <c r="N7" s="902">
        <v>20</v>
      </c>
      <c r="O7" s="898" t="s">
        <v>5071</v>
      </c>
      <c r="P7" s="915" t="s">
        <v>5076</v>
      </c>
      <c r="Q7" s="903">
        <f t="shared" si="0"/>
        <v>-1</v>
      </c>
      <c r="R7" s="961">
        <f t="shared" si="0"/>
        <v>-12.65</v>
      </c>
      <c r="S7" s="903">
        <f t="shared" si="1"/>
        <v>-1</v>
      </c>
      <c r="T7" s="961">
        <f t="shared" si="2"/>
        <v>-12.83</v>
      </c>
      <c r="U7" s="968" t="s">
        <v>566</v>
      </c>
      <c r="V7" s="912" t="s">
        <v>566</v>
      </c>
      <c r="W7" s="912" t="s">
        <v>566</v>
      </c>
      <c r="X7" s="966" t="s">
        <v>566</v>
      </c>
      <c r="Y7" s="964"/>
    </row>
    <row r="8" spans="1:25" ht="14.4" customHeight="1" x14ac:dyDescent="0.3">
      <c r="A8" s="930" t="s">
        <v>5077</v>
      </c>
      <c r="B8" s="904">
        <v>1</v>
      </c>
      <c r="C8" s="905">
        <v>4.13</v>
      </c>
      <c r="D8" s="906">
        <v>10</v>
      </c>
      <c r="E8" s="916"/>
      <c r="F8" s="899"/>
      <c r="G8" s="900"/>
      <c r="H8" s="898"/>
      <c r="I8" s="899"/>
      <c r="J8" s="900"/>
      <c r="K8" s="901">
        <v>4.13</v>
      </c>
      <c r="L8" s="898">
        <v>4</v>
      </c>
      <c r="M8" s="898">
        <v>36</v>
      </c>
      <c r="N8" s="902">
        <v>12</v>
      </c>
      <c r="O8" s="898" t="s">
        <v>5071</v>
      </c>
      <c r="P8" s="915" t="s">
        <v>5078</v>
      </c>
      <c r="Q8" s="903">
        <f t="shared" si="0"/>
        <v>-1</v>
      </c>
      <c r="R8" s="961">
        <f t="shared" si="0"/>
        <v>-4.13</v>
      </c>
      <c r="S8" s="903">
        <f t="shared" si="1"/>
        <v>0</v>
      </c>
      <c r="T8" s="961">
        <f t="shared" si="2"/>
        <v>0</v>
      </c>
      <c r="U8" s="968" t="s">
        <v>566</v>
      </c>
      <c r="V8" s="912" t="s">
        <v>566</v>
      </c>
      <c r="W8" s="912" t="s">
        <v>566</v>
      </c>
      <c r="X8" s="966" t="s">
        <v>566</v>
      </c>
      <c r="Y8" s="964"/>
    </row>
    <row r="9" spans="1:25" ht="14.4" customHeight="1" x14ac:dyDescent="0.3">
      <c r="A9" s="930" t="s">
        <v>5079</v>
      </c>
      <c r="B9" s="912">
        <v>3</v>
      </c>
      <c r="C9" s="913">
        <v>2.39</v>
      </c>
      <c r="D9" s="914">
        <v>7.3</v>
      </c>
      <c r="E9" s="895">
        <v>3</v>
      </c>
      <c r="F9" s="896">
        <v>2.23</v>
      </c>
      <c r="G9" s="897">
        <v>6</v>
      </c>
      <c r="H9" s="898"/>
      <c r="I9" s="899"/>
      <c r="J9" s="900"/>
      <c r="K9" s="901">
        <v>0.73</v>
      </c>
      <c r="L9" s="898">
        <v>2</v>
      </c>
      <c r="M9" s="898">
        <v>21</v>
      </c>
      <c r="N9" s="902">
        <v>7</v>
      </c>
      <c r="O9" s="898" t="s">
        <v>5071</v>
      </c>
      <c r="P9" s="915" t="s">
        <v>5080</v>
      </c>
      <c r="Q9" s="903">
        <f t="shared" si="0"/>
        <v>-3</v>
      </c>
      <c r="R9" s="961">
        <f t="shared" si="0"/>
        <v>-2.39</v>
      </c>
      <c r="S9" s="903">
        <f t="shared" si="1"/>
        <v>-3</v>
      </c>
      <c r="T9" s="961">
        <f t="shared" si="2"/>
        <v>-2.23</v>
      </c>
      <c r="U9" s="968" t="s">
        <v>566</v>
      </c>
      <c r="V9" s="912" t="s">
        <v>566</v>
      </c>
      <c r="W9" s="912" t="s">
        <v>566</v>
      </c>
      <c r="X9" s="966" t="s">
        <v>566</v>
      </c>
      <c r="Y9" s="964"/>
    </row>
    <row r="10" spans="1:25" ht="14.4" customHeight="1" x14ac:dyDescent="0.3">
      <c r="A10" s="931" t="s">
        <v>5081</v>
      </c>
      <c r="B10" s="527">
        <v>1</v>
      </c>
      <c r="C10" s="918">
        <v>0.87</v>
      </c>
      <c r="D10" s="917">
        <v>8</v>
      </c>
      <c r="E10" s="919">
        <v>1</v>
      </c>
      <c r="F10" s="920">
        <v>0.87</v>
      </c>
      <c r="G10" s="908">
        <v>3</v>
      </c>
      <c r="H10" s="921"/>
      <c r="I10" s="922"/>
      <c r="J10" s="909"/>
      <c r="K10" s="923">
        <v>0.87</v>
      </c>
      <c r="L10" s="921">
        <v>3</v>
      </c>
      <c r="M10" s="921">
        <v>27</v>
      </c>
      <c r="N10" s="924">
        <v>9</v>
      </c>
      <c r="O10" s="921" t="s">
        <v>5071</v>
      </c>
      <c r="P10" s="925" t="s">
        <v>5082</v>
      </c>
      <c r="Q10" s="926">
        <f t="shared" si="0"/>
        <v>-1</v>
      </c>
      <c r="R10" s="962">
        <f t="shared" si="0"/>
        <v>-0.87</v>
      </c>
      <c r="S10" s="926">
        <f t="shared" si="1"/>
        <v>-1</v>
      </c>
      <c r="T10" s="962">
        <f t="shared" si="2"/>
        <v>-0.87</v>
      </c>
      <c r="U10" s="969" t="s">
        <v>566</v>
      </c>
      <c r="V10" s="527" t="s">
        <v>566</v>
      </c>
      <c r="W10" s="527" t="s">
        <v>566</v>
      </c>
      <c r="X10" s="967" t="s">
        <v>566</v>
      </c>
      <c r="Y10" s="965"/>
    </row>
    <row r="11" spans="1:25" ht="14.4" customHeight="1" x14ac:dyDescent="0.3">
      <c r="A11" s="930" t="s">
        <v>5083</v>
      </c>
      <c r="B11" s="912"/>
      <c r="C11" s="913"/>
      <c r="D11" s="914"/>
      <c r="E11" s="895">
        <v>1</v>
      </c>
      <c r="F11" s="896">
        <v>0.47</v>
      </c>
      <c r="G11" s="897">
        <v>2</v>
      </c>
      <c r="H11" s="898"/>
      <c r="I11" s="899"/>
      <c r="J11" s="900"/>
      <c r="K11" s="901">
        <v>0.42</v>
      </c>
      <c r="L11" s="898">
        <v>1</v>
      </c>
      <c r="M11" s="898">
        <v>5</v>
      </c>
      <c r="N11" s="902">
        <v>2</v>
      </c>
      <c r="O11" s="898" t="s">
        <v>5071</v>
      </c>
      <c r="P11" s="915" t="s">
        <v>5084</v>
      </c>
      <c r="Q11" s="903">
        <f t="shared" si="0"/>
        <v>0</v>
      </c>
      <c r="R11" s="961">
        <f t="shared" si="0"/>
        <v>0</v>
      </c>
      <c r="S11" s="903">
        <f t="shared" si="1"/>
        <v>-1</v>
      </c>
      <c r="T11" s="961">
        <f t="shared" si="2"/>
        <v>-0.47</v>
      </c>
      <c r="U11" s="968" t="s">
        <v>566</v>
      </c>
      <c r="V11" s="912" t="s">
        <v>566</v>
      </c>
      <c r="W11" s="912" t="s">
        <v>566</v>
      </c>
      <c r="X11" s="966" t="s">
        <v>566</v>
      </c>
      <c r="Y11" s="964"/>
    </row>
    <row r="12" spans="1:25" ht="14.4" customHeight="1" x14ac:dyDescent="0.3">
      <c r="A12" s="930" t="s">
        <v>5085</v>
      </c>
      <c r="B12" s="912"/>
      <c r="C12" s="913"/>
      <c r="D12" s="914"/>
      <c r="E12" s="916">
        <v>1</v>
      </c>
      <c r="F12" s="899">
        <v>13.4</v>
      </c>
      <c r="G12" s="900">
        <v>2</v>
      </c>
      <c r="H12" s="895">
        <v>1</v>
      </c>
      <c r="I12" s="896">
        <v>13.4</v>
      </c>
      <c r="J12" s="907">
        <v>7</v>
      </c>
      <c r="K12" s="901">
        <v>13.4</v>
      </c>
      <c r="L12" s="898">
        <v>1</v>
      </c>
      <c r="M12" s="898">
        <v>12</v>
      </c>
      <c r="N12" s="902">
        <v>4</v>
      </c>
      <c r="O12" s="898" t="s">
        <v>4287</v>
      </c>
      <c r="P12" s="915" t="s">
        <v>5086</v>
      </c>
      <c r="Q12" s="903">
        <f t="shared" si="0"/>
        <v>1</v>
      </c>
      <c r="R12" s="961">
        <f t="shared" si="0"/>
        <v>13.4</v>
      </c>
      <c r="S12" s="903">
        <f t="shared" si="1"/>
        <v>0</v>
      </c>
      <c r="T12" s="961">
        <f t="shared" si="2"/>
        <v>0</v>
      </c>
      <c r="U12" s="968">
        <v>4</v>
      </c>
      <c r="V12" s="912">
        <v>7</v>
      </c>
      <c r="W12" s="912">
        <v>3</v>
      </c>
      <c r="X12" s="966">
        <v>1.75</v>
      </c>
      <c r="Y12" s="964">
        <v>3</v>
      </c>
    </row>
    <row r="13" spans="1:25" ht="14.4" customHeight="1" x14ac:dyDescent="0.3">
      <c r="A13" s="931" t="s">
        <v>5087</v>
      </c>
      <c r="B13" s="527">
        <v>1</v>
      </c>
      <c r="C13" s="918">
        <v>14.17</v>
      </c>
      <c r="D13" s="917">
        <v>11</v>
      </c>
      <c r="E13" s="927"/>
      <c r="F13" s="922"/>
      <c r="G13" s="909"/>
      <c r="H13" s="919"/>
      <c r="I13" s="920"/>
      <c r="J13" s="908"/>
      <c r="K13" s="923">
        <v>14.17</v>
      </c>
      <c r="L13" s="921">
        <v>2</v>
      </c>
      <c r="M13" s="921">
        <v>18</v>
      </c>
      <c r="N13" s="924">
        <v>6</v>
      </c>
      <c r="O13" s="921" t="s">
        <v>4287</v>
      </c>
      <c r="P13" s="925" t="s">
        <v>5088</v>
      </c>
      <c r="Q13" s="926">
        <f t="shared" si="0"/>
        <v>-1</v>
      </c>
      <c r="R13" s="962">
        <f t="shared" si="0"/>
        <v>-14.17</v>
      </c>
      <c r="S13" s="926">
        <f t="shared" si="1"/>
        <v>0</v>
      </c>
      <c r="T13" s="962">
        <f t="shared" si="2"/>
        <v>0</v>
      </c>
      <c r="U13" s="969" t="s">
        <v>566</v>
      </c>
      <c r="V13" s="527" t="s">
        <v>566</v>
      </c>
      <c r="W13" s="527" t="s">
        <v>566</v>
      </c>
      <c r="X13" s="967" t="s">
        <v>566</v>
      </c>
      <c r="Y13" s="965"/>
    </row>
    <row r="14" spans="1:25" ht="14.4" customHeight="1" x14ac:dyDescent="0.3">
      <c r="A14" s="931" t="s">
        <v>5089</v>
      </c>
      <c r="B14" s="527">
        <v>1</v>
      </c>
      <c r="C14" s="918">
        <v>17.2</v>
      </c>
      <c r="D14" s="917">
        <v>15</v>
      </c>
      <c r="E14" s="927">
        <v>2</v>
      </c>
      <c r="F14" s="922">
        <v>34.4</v>
      </c>
      <c r="G14" s="909">
        <v>24.5</v>
      </c>
      <c r="H14" s="919">
        <v>3</v>
      </c>
      <c r="I14" s="920">
        <v>41.59</v>
      </c>
      <c r="J14" s="908">
        <v>6</v>
      </c>
      <c r="K14" s="923">
        <v>17.2</v>
      </c>
      <c r="L14" s="921">
        <v>4</v>
      </c>
      <c r="M14" s="921">
        <v>39</v>
      </c>
      <c r="N14" s="924">
        <v>13</v>
      </c>
      <c r="O14" s="921" t="s">
        <v>4287</v>
      </c>
      <c r="P14" s="925" t="s">
        <v>5090</v>
      </c>
      <c r="Q14" s="926">
        <f t="shared" si="0"/>
        <v>2</v>
      </c>
      <c r="R14" s="962">
        <f t="shared" si="0"/>
        <v>24.390000000000004</v>
      </c>
      <c r="S14" s="926">
        <f t="shared" si="1"/>
        <v>1</v>
      </c>
      <c r="T14" s="962">
        <f t="shared" si="2"/>
        <v>7.1900000000000048</v>
      </c>
      <c r="U14" s="969">
        <v>39</v>
      </c>
      <c r="V14" s="527">
        <v>18</v>
      </c>
      <c r="W14" s="527">
        <v>-21</v>
      </c>
      <c r="X14" s="967">
        <v>0.46153846153846156</v>
      </c>
      <c r="Y14" s="965"/>
    </row>
    <row r="15" spans="1:25" ht="14.4" customHeight="1" x14ac:dyDescent="0.3">
      <c r="A15" s="930" t="s">
        <v>5091</v>
      </c>
      <c r="B15" s="912">
        <v>4</v>
      </c>
      <c r="C15" s="913">
        <v>50.86</v>
      </c>
      <c r="D15" s="914">
        <v>16.5</v>
      </c>
      <c r="E15" s="916">
        <v>5</v>
      </c>
      <c r="F15" s="899">
        <v>65.349999999999994</v>
      </c>
      <c r="G15" s="900">
        <v>17</v>
      </c>
      <c r="H15" s="895">
        <v>6</v>
      </c>
      <c r="I15" s="896">
        <v>77.400000000000006</v>
      </c>
      <c r="J15" s="897">
        <v>18</v>
      </c>
      <c r="K15" s="901">
        <v>13.07</v>
      </c>
      <c r="L15" s="898">
        <v>6</v>
      </c>
      <c r="M15" s="898">
        <v>54</v>
      </c>
      <c r="N15" s="902">
        <v>18</v>
      </c>
      <c r="O15" s="898" t="s">
        <v>5071</v>
      </c>
      <c r="P15" s="915" t="s">
        <v>5092</v>
      </c>
      <c r="Q15" s="903">
        <f t="shared" si="0"/>
        <v>2</v>
      </c>
      <c r="R15" s="961">
        <f t="shared" si="0"/>
        <v>26.540000000000006</v>
      </c>
      <c r="S15" s="903">
        <f t="shared" si="1"/>
        <v>1</v>
      </c>
      <c r="T15" s="961">
        <f t="shared" si="2"/>
        <v>12.050000000000011</v>
      </c>
      <c r="U15" s="968">
        <v>108</v>
      </c>
      <c r="V15" s="912">
        <v>108</v>
      </c>
      <c r="W15" s="912">
        <v>0</v>
      </c>
      <c r="X15" s="966">
        <v>1</v>
      </c>
      <c r="Y15" s="964">
        <v>19</v>
      </c>
    </row>
    <row r="16" spans="1:25" ht="14.4" customHeight="1" x14ac:dyDescent="0.3">
      <c r="A16" s="931" t="s">
        <v>5093</v>
      </c>
      <c r="B16" s="527">
        <v>4</v>
      </c>
      <c r="C16" s="918">
        <v>51.01</v>
      </c>
      <c r="D16" s="917">
        <v>21.5</v>
      </c>
      <c r="E16" s="927">
        <v>3</v>
      </c>
      <c r="F16" s="922">
        <v>39.21</v>
      </c>
      <c r="G16" s="909">
        <v>16.3</v>
      </c>
      <c r="H16" s="919">
        <v>6</v>
      </c>
      <c r="I16" s="920">
        <v>78.42</v>
      </c>
      <c r="J16" s="910">
        <v>18.7</v>
      </c>
      <c r="K16" s="923">
        <v>13.07</v>
      </c>
      <c r="L16" s="921">
        <v>6</v>
      </c>
      <c r="M16" s="921">
        <v>54</v>
      </c>
      <c r="N16" s="924">
        <v>18</v>
      </c>
      <c r="O16" s="921" t="s">
        <v>5071</v>
      </c>
      <c r="P16" s="925" t="s">
        <v>5094</v>
      </c>
      <c r="Q16" s="926">
        <f t="shared" si="0"/>
        <v>2</v>
      </c>
      <c r="R16" s="962">
        <f t="shared" si="0"/>
        <v>27.410000000000004</v>
      </c>
      <c r="S16" s="926">
        <f t="shared" si="1"/>
        <v>3</v>
      </c>
      <c r="T16" s="962">
        <f t="shared" si="2"/>
        <v>39.21</v>
      </c>
      <c r="U16" s="969">
        <v>108</v>
      </c>
      <c r="V16" s="527">
        <v>112.19999999999999</v>
      </c>
      <c r="W16" s="527">
        <v>4.1999999999999886</v>
      </c>
      <c r="X16" s="967">
        <v>1.0388888888888888</v>
      </c>
      <c r="Y16" s="965">
        <v>25</v>
      </c>
    </row>
    <row r="17" spans="1:25" ht="14.4" customHeight="1" x14ac:dyDescent="0.3">
      <c r="A17" s="931" t="s">
        <v>5095</v>
      </c>
      <c r="B17" s="527">
        <v>3</v>
      </c>
      <c r="C17" s="918">
        <v>48.3</v>
      </c>
      <c r="D17" s="917">
        <v>17.3</v>
      </c>
      <c r="E17" s="927">
        <v>6</v>
      </c>
      <c r="F17" s="922">
        <v>96.61</v>
      </c>
      <c r="G17" s="909">
        <v>19.8</v>
      </c>
      <c r="H17" s="919">
        <v>6</v>
      </c>
      <c r="I17" s="920">
        <v>100.93</v>
      </c>
      <c r="J17" s="910">
        <v>22.5</v>
      </c>
      <c r="K17" s="923">
        <v>16.100000000000001</v>
      </c>
      <c r="L17" s="921">
        <v>7</v>
      </c>
      <c r="M17" s="921">
        <v>63</v>
      </c>
      <c r="N17" s="924">
        <v>21</v>
      </c>
      <c r="O17" s="921" t="s">
        <v>5071</v>
      </c>
      <c r="P17" s="925" t="s">
        <v>5096</v>
      </c>
      <c r="Q17" s="926">
        <f t="shared" si="0"/>
        <v>3</v>
      </c>
      <c r="R17" s="962">
        <f t="shared" si="0"/>
        <v>52.63000000000001</v>
      </c>
      <c r="S17" s="926">
        <f t="shared" si="1"/>
        <v>0</v>
      </c>
      <c r="T17" s="962">
        <f t="shared" si="2"/>
        <v>4.3200000000000074</v>
      </c>
      <c r="U17" s="969">
        <v>126</v>
      </c>
      <c r="V17" s="527">
        <v>135</v>
      </c>
      <c r="W17" s="527">
        <v>9</v>
      </c>
      <c r="X17" s="967">
        <v>1.0714285714285714</v>
      </c>
      <c r="Y17" s="965">
        <v>31</v>
      </c>
    </row>
    <row r="18" spans="1:25" ht="14.4" customHeight="1" x14ac:dyDescent="0.3">
      <c r="A18" s="930" t="s">
        <v>5097</v>
      </c>
      <c r="B18" s="912">
        <v>34</v>
      </c>
      <c r="C18" s="913">
        <v>328.12</v>
      </c>
      <c r="D18" s="914">
        <v>10.199999999999999</v>
      </c>
      <c r="E18" s="916">
        <v>35</v>
      </c>
      <c r="F18" s="899">
        <v>343.14</v>
      </c>
      <c r="G18" s="900">
        <v>11</v>
      </c>
      <c r="H18" s="895">
        <v>41</v>
      </c>
      <c r="I18" s="896">
        <v>401.96</v>
      </c>
      <c r="J18" s="897">
        <v>10.6</v>
      </c>
      <c r="K18" s="901">
        <v>9.8000000000000007</v>
      </c>
      <c r="L18" s="898">
        <v>4</v>
      </c>
      <c r="M18" s="898">
        <v>33</v>
      </c>
      <c r="N18" s="902">
        <v>11</v>
      </c>
      <c r="O18" s="898" t="s">
        <v>5071</v>
      </c>
      <c r="P18" s="915" t="s">
        <v>5098</v>
      </c>
      <c r="Q18" s="903">
        <f t="shared" si="0"/>
        <v>7</v>
      </c>
      <c r="R18" s="961">
        <f t="shared" si="0"/>
        <v>73.839999999999975</v>
      </c>
      <c r="S18" s="903">
        <f t="shared" si="1"/>
        <v>6</v>
      </c>
      <c r="T18" s="961">
        <f t="shared" si="2"/>
        <v>58.819999999999993</v>
      </c>
      <c r="U18" s="968">
        <v>451</v>
      </c>
      <c r="V18" s="912">
        <v>434.59999999999997</v>
      </c>
      <c r="W18" s="912">
        <v>-16.400000000000034</v>
      </c>
      <c r="X18" s="966">
        <v>0.96363636363636351</v>
      </c>
      <c r="Y18" s="964">
        <v>32</v>
      </c>
    </row>
    <row r="19" spans="1:25" ht="14.4" customHeight="1" x14ac:dyDescent="0.3">
      <c r="A19" s="931" t="s">
        <v>5099</v>
      </c>
      <c r="B19" s="527">
        <v>28</v>
      </c>
      <c r="C19" s="918">
        <v>301.22000000000003</v>
      </c>
      <c r="D19" s="917">
        <v>12.7</v>
      </c>
      <c r="E19" s="927">
        <v>33</v>
      </c>
      <c r="F19" s="922">
        <v>355.01</v>
      </c>
      <c r="G19" s="909">
        <v>12.1</v>
      </c>
      <c r="H19" s="919">
        <v>34</v>
      </c>
      <c r="I19" s="920">
        <v>368.79</v>
      </c>
      <c r="J19" s="908">
        <v>13.2</v>
      </c>
      <c r="K19" s="923">
        <v>10.76</v>
      </c>
      <c r="L19" s="921">
        <v>5</v>
      </c>
      <c r="M19" s="921">
        <v>42</v>
      </c>
      <c r="N19" s="924">
        <v>14</v>
      </c>
      <c r="O19" s="921" t="s">
        <v>5071</v>
      </c>
      <c r="P19" s="925" t="s">
        <v>5100</v>
      </c>
      <c r="Q19" s="926">
        <f t="shared" si="0"/>
        <v>6</v>
      </c>
      <c r="R19" s="962">
        <f t="shared" si="0"/>
        <v>67.569999999999993</v>
      </c>
      <c r="S19" s="926">
        <f t="shared" si="1"/>
        <v>1</v>
      </c>
      <c r="T19" s="962">
        <f t="shared" si="2"/>
        <v>13.78000000000003</v>
      </c>
      <c r="U19" s="969">
        <v>476</v>
      </c>
      <c r="V19" s="527">
        <v>448.79999999999995</v>
      </c>
      <c r="W19" s="527">
        <v>-27.200000000000045</v>
      </c>
      <c r="X19" s="967">
        <v>0.94285714285714273</v>
      </c>
      <c r="Y19" s="965">
        <v>40</v>
      </c>
    </row>
    <row r="20" spans="1:25" ht="14.4" customHeight="1" x14ac:dyDescent="0.3">
      <c r="A20" s="931" t="s">
        <v>5101</v>
      </c>
      <c r="B20" s="527">
        <v>5</v>
      </c>
      <c r="C20" s="918">
        <v>62.72</v>
      </c>
      <c r="D20" s="917">
        <v>22</v>
      </c>
      <c r="E20" s="927">
        <v>8</v>
      </c>
      <c r="F20" s="922">
        <v>105.39</v>
      </c>
      <c r="G20" s="909">
        <v>19.3</v>
      </c>
      <c r="H20" s="919">
        <v>11</v>
      </c>
      <c r="I20" s="920">
        <v>146.69</v>
      </c>
      <c r="J20" s="910">
        <v>27.4</v>
      </c>
      <c r="K20" s="923">
        <v>13.17</v>
      </c>
      <c r="L20" s="921">
        <v>6</v>
      </c>
      <c r="M20" s="921">
        <v>54</v>
      </c>
      <c r="N20" s="924">
        <v>18</v>
      </c>
      <c r="O20" s="921" t="s">
        <v>5071</v>
      </c>
      <c r="P20" s="925" t="s">
        <v>5102</v>
      </c>
      <c r="Q20" s="926">
        <f t="shared" si="0"/>
        <v>6</v>
      </c>
      <c r="R20" s="962">
        <f t="shared" si="0"/>
        <v>83.97</v>
      </c>
      <c r="S20" s="926">
        <f t="shared" si="1"/>
        <v>3</v>
      </c>
      <c r="T20" s="962">
        <f t="shared" si="2"/>
        <v>41.3</v>
      </c>
      <c r="U20" s="969">
        <v>198</v>
      </c>
      <c r="V20" s="527">
        <v>301.39999999999998</v>
      </c>
      <c r="W20" s="527">
        <v>103.39999999999998</v>
      </c>
      <c r="X20" s="967">
        <v>1.5222222222222221</v>
      </c>
      <c r="Y20" s="965">
        <v>111</v>
      </c>
    </row>
    <row r="21" spans="1:25" ht="14.4" customHeight="1" x14ac:dyDescent="0.3">
      <c r="A21" s="930" t="s">
        <v>5103</v>
      </c>
      <c r="B21" s="904">
        <v>39</v>
      </c>
      <c r="C21" s="905">
        <v>337.34</v>
      </c>
      <c r="D21" s="906">
        <v>12.7</v>
      </c>
      <c r="E21" s="916">
        <v>37</v>
      </c>
      <c r="F21" s="899">
        <v>319.75</v>
      </c>
      <c r="G21" s="900">
        <v>13.1</v>
      </c>
      <c r="H21" s="898">
        <v>32</v>
      </c>
      <c r="I21" s="899">
        <v>276.64</v>
      </c>
      <c r="J21" s="907">
        <v>13.3</v>
      </c>
      <c r="K21" s="901">
        <v>8.65</v>
      </c>
      <c r="L21" s="898">
        <v>4</v>
      </c>
      <c r="M21" s="898">
        <v>39</v>
      </c>
      <c r="N21" s="902">
        <v>13</v>
      </c>
      <c r="O21" s="898" t="s">
        <v>5071</v>
      </c>
      <c r="P21" s="915" t="s">
        <v>5104</v>
      </c>
      <c r="Q21" s="903">
        <f t="shared" si="0"/>
        <v>-7</v>
      </c>
      <c r="R21" s="961">
        <f t="shared" si="0"/>
        <v>-60.699999999999989</v>
      </c>
      <c r="S21" s="903">
        <f t="shared" si="1"/>
        <v>-5</v>
      </c>
      <c r="T21" s="961">
        <f t="shared" si="2"/>
        <v>-43.110000000000014</v>
      </c>
      <c r="U21" s="968">
        <v>416</v>
      </c>
      <c r="V21" s="912">
        <v>425.6</v>
      </c>
      <c r="W21" s="912">
        <v>9.6000000000000227</v>
      </c>
      <c r="X21" s="966">
        <v>1.0230769230769232</v>
      </c>
      <c r="Y21" s="964">
        <v>49</v>
      </c>
    </row>
    <row r="22" spans="1:25" ht="14.4" customHeight="1" x14ac:dyDescent="0.3">
      <c r="A22" s="931" t="s">
        <v>5105</v>
      </c>
      <c r="B22" s="928">
        <v>16</v>
      </c>
      <c r="C22" s="929">
        <v>148.94999999999999</v>
      </c>
      <c r="D22" s="911">
        <v>15.6</v>
      </c>
      <c r="E22" s="927">
        <v>10</v>
      </c>
      <c r="F22" s="922">
        <v>94.78</v>
      </c>
      <c r="G22" s="909">
        <v>21.1</v>
      </c>
      <c r="H22" s="921">
        <v>7</v>
      </c>
      <c r="I22" s="922">
        <v>65.349999999999994</v>
      </c>
      <c r="J22" s="909">
        <v>13.6</v>
      </c>
      <c r="K22" s="923">
        <v>9.34</v>
      </c>
      <c r="L22" s="921">
        <v>5</v>
      </c>
      <c r="M22" s="921">
        <v>48</v>
      </c>
      <c r="N22" s="924">
        <v>16</v>
      </c>
      <c r="O22" s="921" t="s">
        <v>5071</v>
      </c>
      <c r="P22" s="925" t="s">
        <v>5106</v>
      </c>
      <c r="Q22" s="926">
        <f t="shared" si="0"/>
        <v>-9</v>
      </c>
      <c r="R22" s="962">
        <f t="shared" si="0"/>
        <v>-83.6</v>
      </c>
      <c r="S22" s="926">
        <f t="shared" si="1"/>
        <v>-3</v>
      </c>
      <c r="T22" s="962">
        <f t="shared" si="2"/>
        <v>-29.430000000000007</v>
      </c>
      <c r="U22" s="969">
        <v>112</v>
      </c>
      <c r="V22" s="527">
        <v>95.2</v>
      </c>
      <c r="W22" s="527">
        <v>-16.799999999999997</v>
      </c>
      <c r="X22" s="967">
        <v>0.85</v>
      </c>
      <c r="Y22" s="965">
        <v>6</v>
      </c>
    </row>
    <row r="23" spans="1:25" ht="14.4" customHeight="1" x14ac:dyDescent="0.3">
      <c r="A23" s="931" t="s">
        <v>5107</v>
      </c>
      <c r="B23" s="928">
        <v>7</v>
      </c>
      <c r="C23" s="929">
        <v>81.2</v>
      </c>
      <c r="D23" s="911">
        <v>27.1</v>
      </c>
      <c r="E23" s="927">
        <v>5</v>
      </c>
      <c r="F23" s="922">
        <v>56.05</v>
      </c>
      <c r="G23" s="909">
        <v>14</v>
      </c>
      <c r="H23" s="921">
        <v>3</v>
      </c>
      <c r="I23" s="922">
        <v>33.630000000000003</v>
      </c>
      <c r="J23" s="909">
        <v>12</v>
      </c>
      <c r="K23" s="923">
        <v>11.21</v>
      </c>
      <c r="L23" s="921">
        <v>6</v>
      </c>
      <c r="M23" s="921">
        <v>54</v>
      </c>
      <c r="N23" s="924">
        <v>18</v>
      </c>
      <c r="O23" s="921" t="s">
        <v>5071</v>
      </c>
      <c r="P23" s="925" t="s">
        <v>5108</v>
      </c>
      <c r="Q23" s="926">
        <f t="shared" si="0"/>
        <v>-4</v>
      </c>
      <c r="R23" s="962">
        <f t="shared" si="0"/>
        <v>-47.57</v>
      </c>
      <c r="S23" s="926">
        <f t="shared" si="1"/>
        <v>-2</v>
      </c>
      <c r="T23" s="962">
        <f t="shared" si="2"/>
        <v>-22.419999999999995</v>
      </c>
      <c r="U23" s="969">
        <v>54</v>
      </c>
      <c r="V23" s="527">
        <v>36</v>
      </c>
      <c r="W23" s="527">
        <v>-18</v>
      </c>
      <c r="X23" s="967">
        <v>0.66666666666666663</v>
      </c>
      <c r="Y23" s="965"/>
    </row>
    <row r="24" spans="1:25" ht="14.4" customHeight="1" x14ac:dyDescent="0.3">
      <c r="A24" s="930" t="s">
        <v>5109</v>
      </c>
      <c r="B24" s="904">
        <v>96</v>
      </c>
      <c r="C24" s="905">
        <v>697.28</v>
      </c>
      <c r="D24" s="906">
        <v>9.6999999999999993</v>
      </c>
      <c r="E24" s="916">
        <v>89</v>
      </c>
      <c r="F24" s="899">
        <v>646.20000000000005</v>
      </c>
      <c r="G24" s="900">
        <v>9.6999999999999993</v>
      </c>
      <c r="H24" s="898">
        <v>82</v>
      </c>
      <c r="I24" s="899">
        <v>591.37</v>
      </c>
      <c r="J24" s="900">
        <v>9.6999999999999993</v>
      </c>
      <c r="K24" s="901">
        <v>7.26</v>
      </c>
      <c r="L24" s="898">
        <v>3</v>
      </c>
      <c r="M24" s="898">
        <v>30</v>
      </c>
      <c r="N24" s="902">
        <v>10</v>
      </c>
      <c r="O24" s="898" t="s">
        <v>5071</v>
      </c>
      <c r="P24" s="915" t="s">
        <v>5110</v>
      </c>
      <c r="Q24" s="903">
        <f t="shared" si="0"/>
        <v>-14</v>
      </c>
      <c r="R24" s="961">
        <f t="shared" si="0"/>
        <v>-105.90999999999997</v>
      </c>
      <c r="S24" s="903">
        <f t="shared" si="1"/>
        <v>-7</v>
      </c>
      <c r="T24" s="961">
        <f t="shared" si="2"/>
        <v>-54.830000000000041</v>
      </c>
      <c r="U24" s="968">
        <v>820</v>
      </c>
      <c r="V24" s="912">
        <v>795.4</v>
      </c>
      <c r="W24" s="912">
        <v>-24.600000000000023</v>
      </c>
      <c r="X24" s="966">
        <v>0.97</v>
      </c>
      <c r="Y24" s="964">
        <v>54</v>
      </c>
    </row>
    <row r="25" spans="1:25" ht="14.4" customHeight="1" x14ac:dyDescent="0.3">
      <c r="A25" s="931" t="s">
        <v>5111</v>
      </c>
      <c r="B25" s="928">
        <v>19</v>
      </c>
      <c r="C25" s="929">
        <v>142.54</v>
      </c>
      <c r="D25" s="911">
        <v>12.4</v>
      </c>
      <c r="E25" s="927">
        <v>17</v>
      </c>
      <c r="F25" s="922">
        <v>130.24</v>
      </c>
      <c r="G25" s="909">
        <v>14.2</v>
      </c>
      <c r="H25" s="921">
        <v>13</v>
      </c>
      <c r="I25" s="922">
        <v>96.16</v>
      </c>
      <c r="J25" s="910">
        <v>15.5</v>
      </c>
      <c r="K25" s="923">
        <v>7.37</v>
      </c>
      <c r="L25" s="921">
        <v>4</v>
      </c>
      <c r="M25" s="921">
        <v>36</v>
      </c>
      <c r="N25" s="924">
        <v>12</v>
      </c>
      <c r="O25" s="921" t="s">
        <v>5071</v>
      </c>
      <c r="P25" s="925" t="s">
        <v>5112</v>
      </c>
      <c r="Q25" s="926">
        <f t="shared" si="0"/>
        <v>-6</v>
      </c>
      <c r="R25" s="962">
        <f t="shared" si="0"/>
        <v>-46.379999999999995</v>
      </c>
      <c r="S25" s="926">
        <f t="shared" si="1"/>
        <v>-4</v>
      </c>
      <c r="T25" s="962">
        <f t="shared" si="2"/>
        <v>-34.080000000000013</v>
      </c>
      <c r="U25" s="969">
        <v>156</v>
      </c>
      <c r="V25" s="527">
        <v>201.5</v>
      </c>
      <c r="W25" s="527">
        <v>45.5</v>
      </c>
      <c r="X25" s="967">
        <v>1.2916666666666667</v>
      </c>
      <c r="Y25" s="965">
        <v>51</v>
      </c>
    </row>
    <row r="26" spans="1:25" ht="14.4" customHeight="1" x14ac:dyDescent="0.3">
      <c r="A26" s="931" t="s">
        <v>5113</v>
      </c>
      <c r="B26" s="928">
        <v>7</v>
      </c>
      <c r="C26" s="929">
        <v>59.45</v>
      </c>
      <c r="D26" s="911">
        <v>19.399999999999999</v>
      </c>
      <c r="E26" s="927">
        <v>4</v>
      </c>
      <c r="F26" s="922">
        <v>33.97</v>
      </c>
      <c r="G26" s="909">
        <v>9.3000000000000007</v>
      </c>
      <c r="H26" s="921"/>
      <c r="I26" s="922"/>
      <c r="J26" s="909"/>
      <c r="K26" s="923">
        <v>8.49</v>
      </c>
      <c r="L26" s="921">
        <v>5</v>
      </c>
      <c r="M26" s="921">
        <v>45</v>
      </c>
      <c r="N26" s="924">
        <v>15</v>
      </c>
      <c r="O26" s="921" t="s">
        <v>5071</v>
      </c>
      <c r="P26" s="925" t="s">
        <v>5114</v>
      </c>
      <c r="Q26" s="926">
        <f t="shared" si="0"/>
        <v>-7</v>
      </c>
      <c r="R26" s="962">
        <f t="shared" si="0"/>
        <v>-59.45</v>
      </c>
      <c r="S26" s="926">
        <f t="shared" si="1"/>
        <v>-4</v>
      </c>
      <c r="T26" s="962">
        <f t="shared" si="2"/>
        <v>-33.97</v>
      </c>
      <c r="U26" s="969" t="s">
        <v>566</v>
      </c>
      <c r="V26" s="527" t="s">
        <v>566</v>
      </c>
      <c r="W26" s="527" t="s">
        <v>566</v>
      </c>
      <c r="X26" s="967" t="s">
        <v>566</v>
      </c>
      <c r="Y26" s="965"/>
    </row>
    <row r="27" spans="1:25" ht="14.4" customHeight="1" x14ac:dyDescent="0.3">
      <c r="A27" s="930" t="s">
        <v>5115</v>
      </c>
      <c r="B27" s="912">
        <v>2</v>
      </c>
      <c r="C27" s="913">
        <v>36.25</v>
      </c>
      <c r="D27" s="914">
        <v>6.5</v>
      </c>
      <c r="E27" s="916"/>
      <c r="F27" s="899"/>
      <c r="G27" s="900"/>
      <c r="H27" s="895">
        <v>2</v>
      </c>
      <c r="I27" s="896">
        <v>12.33</v>
      </c>
      <c r="J27" s="907">
        <v>15</v>
      </c>
      <c r="K27" s="901">
        <v>5.41</v>
      </c>
      <c r="L27" s="898">
        <v>4</v>
      </c>
      <c r="M27" s="898">
        <v>33</v>
      </c>
      <c r="N27" s="902">
        <v>11</v>
      </c>
      <c r="O27" s="898" t="s">
        <v>5071</v>
      </c>
      <c r="P27" s="915" t="s">
        <v>5116</v>
      </c>
      <c r="Q27" s="903">
        <f t="shared" si="0"/>
        <v>0</v>
      </c>
      <c r="R27" s="961">
        <f t="shared" si="0"/>
        <v>-23.92</v>
      </c>
      <c r="S27" s="903">
        <f t="shared" si="1"/>
        <v>2</v>
      </c>
      <c r="T27" s="961">
        <f t="shared" si="2"/>
        <v>12.33</v>
      </c>
      <c r="U27" s="968">
        <v>22</v>
      </c>
      <c r="V27" s="912">
        <v>30</v>
      </c>
      <c r="W27" s="912">
        <v>8</v>
      </c>
      <c r="X27" s="966">
        <v>1.3636363636363635</v>
      </c>
      <c r="Y27" s="964">
        <v>8</v>
      </c>
    </row>
    <row r="28" spans="1:25" ht="14.4" customHeight="1" x14ac:dyDescent="0.3">
      <c r="A28" s="930" t="s">
        <v>5117</v>
      </c>
      <c r="B28" s="912">
        <v>7</v>
      </c>
      <c r="C28" s="913">
        <v>46.55</v>
      </c>
      <c r="D28" s="914">
        <v>7.4</v>
      </c>
      <c r="E28" s="916">
        <v>5</v>
      </c>
      <c r="F28" s="899">
        <v>35.53</v>
      </c>
      <c r="G28" s="900">
        <v>11</v>
      </c>
      <c r="H28" s="895">
        <v>8</v>
      </c>
      <c r="I28" s="896">
        <v>53.3</v>
      </c>
      <c r="J28" s="897">
        <v>7.8</v>
      </c>
      <c r="K28" s="901">
        <v>6.66</v>
      </c>
      <c r="L28" s="898">
        <v>3</v>
      </c>
      <c r="M28" s="898">
        <v>30</v>
      </c>
      <c r="N28" s="902">
        <v>10</v>
      </c>
      <c r="O28" s="898" t="s">
        <v>5071</v>
      </c>
      <c r="P28" s="915" t="s">
        <v>5118</v>
      </c>
      <c r="Q28" s="903">
        <f t="shared" si="0"/>
        <v>1</v>
      </c>
      <c r="R28" s="961">
        <f t="shared" si="0"/>
        <v>6.75</v>
      </c>
      <c r="S28" s="903">
        <f t="shared" si="1"/>
        <v>3</v>
      </c>
      <c r="T28" s="961">
        <f t="shared" si="2"/>
        <v>17.769999999999996</v>
      </c>
      <c r="U28" s="968">
        <v>80</v>
      </c>
      <c r="V28" s="912">
        <v>62.4</v>
      </c>
      <c r="W28" s="912">
        <v>-17.600000000000001</v>
      </c>
      <c r="X28" s="966">
        <v>0.78</v>
      </c>
      <c r="Y28" s="964">
        <v>2</v>
      </c>
    </row>
    <row r="29" spans="1:25" ht="14.4" customHeight="1" x14ac:dyDescent="0.3">
      <c r="A29" s="931" t="s">
        <v>5119</v>
      </c>
      <c r="B29" s="527">
        <v>3</v>
      </c>
      <c r="C29" s="918">
        <v>30.29</v>
      </c>
      <c r="D29" s="917">
        <v>7.3</v>
      </c>
      <c r="E29" s="927">
        <v>3</v>
      </c>
      <c r="F29" s="922">
        <v>21.03</v>
      </c>
      <c r="G29" s="909">
        <v>17</v>
      </c>
      <c r="H29" s="919">
        <v>4</v>
      </c>
      <c r="I29" s="920">
        <v>37.24</v>
      </c>
      <c r="J29" s="910">
        <v>20.8</v>
      </c>
      <c r="K29" s="923">
        <v>7.01</v>
      </c>
      <c r="L29" s="921">
        <v>5</v>
      </c>
      <c r="M29" s="921">
        <v>42</v>
      </c>
      <c r="N29" s="924">
        <v>14</v>
      </c>
      <c r="O29" s="921" t="s">
        <v>5071</v>
      </c>
      <c r="P29" s="925" t="s">
        <v>5120</v>
      </c>
      <c r="Q29" s="926">
        <f t="shared" si="0"/>
        <v>1</v>
      </c>
      <c r="R29" s="962">
        <f t="shared" si="0"/>
        <v>6.9500000000000028</v>
      </c>
      <c r="S29" s="926">
        <f t="shared" si="1"/>
        <v>1</v>
      </c>
      <c r="T29" s="962">
        <f t="shared" si="2"/>
        <v>16.21</v>
      </c>
      <c r="U29" s="969">
        <v>56</v>
      </c>
      <c r="V29" s="527">
        <v>83.2</v>
      </c>
      <c r="W29" s="527">
        <v>27.200000000000003</v>
      </c>
      <c r="X29" s="967">
        <v>1.4857142857142858</v>
      </c>
      <c r="Y29" s="965">
        <v>28</v>
      </c>
    </row>
    <row r="30" spans="1:25" ht="14.4" customHeight="1" x14ac:dyDescent="0.3">
      <c r="A30" s="931" t="s">
        <v>5121</v>
      </c>
      <c r="B30" s="527">
        <v>2</v>
      </c>
      <c r="C30" s="918">
        <v>14.25</v>
      </c>
      <c r="D30" s="917">
        <v>5.5</v>
      </c>
      <c r="E30" s="927">
        <v>5</v>
      </c>
      <c r="F30" s="922">
        <v>40.43</v>
      </c>
      <c r="G30" s="909">
        <v>12</v>
      </c>
      <c r="H30" s="919">
        <v>2</v>
      </c>
      <c r="I30" s="920">
        <v>20.76</v>
      </c>
      <c r="J30" s="910">
        <v>33.5</v>
      </c>
      <c r="K30" s="923">
        <v>10.38</v>
      </c>
      <c r="L30" s="921">
        <v>6</v>
      </c>
      <c r="M30" s="921">
        <v>51</v>
      </c>
      <c r="N30" s="924">
        <v>17</v>
      </c>
      <c r="O30" s="921" t="s">
        <v>5071</v>
      </c>
      <c r="P30" s="925" t="s">
        <v>5122</v>
      </c>
      <c r="Q30" s="926">
        <f t="shared" si="0"/>
        <v>0</v>
      </c>
      <c r="R30" s="962">
        <f t="shared" si="0"/>
        <v>6.5100000000000016</v>
      </c>
      <c r="S30" s="926">
        <f t="shared" si="1"/>
        <v>-3</v>
      </c>
      <c r="T30" s="962">
        <f t="shared" si="2"/>
        <v>-19.669999999999998</v>
      </c>
      <c r="U30" s="969">
        <v>34</v>
      </c>
      <c r="V30" s="527">
        <v>67</v>
      </c>
      <c r="W30" s="527">
        <v>33</v>
      </c>
      <c r="X30" s="967">
        <v>1.9705882352941178</v>
      </c>
      <c r="Y30" s="965">
        <v>33</v>
      </c>
    </row>
    <row r="31" spans="1:25" ht="14.4" customHeight="1" x14ac:dyDescent="0.3">
      <c r="A31" s="930" t="s">
        <v>5123</v>
      </c>
      <c r="B31" s="912"/>
      <c r="C31" s="913"/>
      <c r="D31" s="914"/>
      <c r="E31" s="916"/>
      <c r="F31" s="899"/>
      <c r="G31" s="900"/>
      <c r="H31" s="895">
        <v>1</v>
      </c>
      <c r="I31" s="896">
        <v>1.28</v>
      </c>
      <c r="J31" s="907">
        <v>6</v>
      </c>
      <c r="K31" s="901">
        <v>1.28</v>
      </c>
      <c r="L31" s="898">
        <v>2</v>
      </c>
      <c r="M31" s="898">
        <v>15</v>
      </c>
      <c r="N31" s="902">
        <v>5</v>
      </c>
      <c r="O31" s="898" t="s">
        <v>5071</v>
      </c>
      <c r="P31" s="915" t="s">
        <v>5124</v>
      </c>
      <c r="Q31" s="903">
        <f t="shared" si="0"/>
        <v>1</v>
      </c>
      <c r="R31" s="961">
        <f t="shared" si="0"/>
        <v>1.28</v>
      </c>
      <c r="S31" s="903">
        <f t="shared" si="1"/>
        <v>1</v>
      </c>
      <c r="T31" s="961">
        <f t="shared" si="2"/>
        <v>1.28</v>
      </c>
      <c r="U31" s="968">
        <v>5</v>
      </c>
      <c r="V31" s="912">
        <v>6</v>
      </c>
      <c r="W31" s="912">
        <v>1</v>
      </c>
      <c r="X31" s="966">
        <v>1.2</v>
      </c>
      <c r="Y31" s="964">
        <v>1</v>
      </c>
    </row>
    <row r="32" spans="1:25" ht="14.4" customHeight="1" x14ac:dyDescent="0.3">
      <c r="A32" s="930" t="s">
        <v>5125</v>
      </c>
      <c r="B32" s="904">
        <v>1</v>
      </c>
      <c r="C32" s="905">
        <v>3.28</v>
      </c>
      <c r="D32" s="906">
        <v>3</v>
      </c>
      <c r="E32" s="916"/>
      <c r="F32" s="899"/>
      <c r="G32" s="900"/>
      <c r="H32" s="898"/>
      <c r="I32" s="899"/>
      <c r="J32" s="900"/>
      <c r="K32" s="901">
        <v>3.28</v>
      </c>
      <c r="L32" s="898">
        <v>1</v>
      </c>
      <c r="M32" s="898">
        <v>12</v>
      </c>
      <c r="N32" s="902">
        <v>4</v>
      </c>
      <c r="O32" s="898" t="s">
        <v>4287</v>
      </c>
      <c r="P32" s="915" t="s">
        <v>5126</v>
      </c>
      <c r="Q32" s="903">
        <f t="shared" si="0"/>
        <v>-1</v>
      </c>
      <c r="R32" s="961">
        <f t="shared" si="0"/>
        <v>-3.28</v>
      </c>
      <c r="S32" s="903">
        <f t="shared" si="1"/>
        <v>0</v>
      </c>
      <c r="T32" s="961">
        <f t="shared" si="2"/>
        <v>0</v>
      </c>
      <c r="U32" s="968" t="s">
        <v>566</v>
      </c>
      <c r="V32" s="912" t="s">
        <v>566</v>
      </c>
      <c r="W32" s="912" t="s">
        <v>566</v>
      </c>
      <c r="X32" s="966" t="s">
        <v>566</v>
      </c>
      <c r="Y32" s="964"/>
    </row>
    <row r="33" spans="1:25" ht="14.4" customHeight="1" x14ac:dyDescent="0.3">
      <c r="A33" s="930" t="s">
        <v>5127</v>
      </c>
      <c r="B33" s="904">
        <v>4</v>
      </c>
      <c r="C33" s="905">
        <v>11.75</v>
      </c>
      <c r="D33" s="906">
        <v>4.8</v>
      </c>
      <c r="E33" s="916">
        <v>1</v>
      </c>
      <c r="F33" s="899">
        <v>2.94</v>
      </c>
      <c r="G33" s="900">
        <v>2</v>
      </c>
      <c r="H33" s="898">
        <v>1</v>
      </c>
      <c r="I33" s="899">
        <v>2.94</v>
      </c>
      <c r="J33" s="900">
        <v>2</v>
      </c>
      <c r="K33" s="901">
        <v>2.94</v>
      </c>
      <c r="L33" s="898">
        <v>1</v>
      </c>
      <c r="M33" s="898">
        <v>9</v>
      </c>
      <c r="N33" s="902">
        <v>3</v>
      </c>
      <c r="O33" s="898" t="s">
        <v>4287</v>
      </c>
      <c r="P33" s="915" t="s">
        <v>5128</v>
      </c>
      <c r="Q33" s="903">
        <f t="shared" si="0"/>
        <v>-3</v>
      </c>
      <c r="R33" s="961">
        <f t="shared" si="0"/>
        <v>-8.81</v>
      </c>
      <c r="S33" s="903">
        <f t="shared" si="1"/>
        <v>0</v>
      </c>
      <c r="T33" s="961">
        <f t="shared" si="2"/>
        <v>0</v>
      </c>
      <c r="U33" s="968">
        <v>3</v>
      </c>
      <c r="V33" s="912">
        <v>2</v>
      </c>
      <c r="W33" s="912">
        <v>-1</v>
      </c>
      <c r="X33" s="966">
        <v>0.66666666666666663</v>
      </c>
      <c r="Y33" s="964"/>
    </row>
    <row r="34" spans="1:25" ht="14.4" customHeight="1" x14ac:dyDescent="0.3">
      <c r="A34" s="931" t="s">
        <v>5129</v>
      </c>
      <c r="B34" s="928"/>
      <c r="C34" s="929"/>
      <c r="D34" s="911"/>
      <c r="E34" s="927">
        <v>1</v>
      </c>
      <c r="F34" s="922">
        <v>4.37</v>
      </c>
      <c r="G34" s="909">
        <v>2</v>
      </c>
      <c r="H34" s="921"/>
      <c r="I34" s="922"/>
      <c r="J34" s="909"/>
      <c r="K34" s="923">
        <v>4.37</v>
      </c>
      <c r="L34" s="921">
        <v>2</v>
      </c>
      <c r="M34" s="921">
        <v>21</v>
      </c>
      <c r="N34" s="924">
        <v>7</v>
      </c>
      <c r="O34" s="921" t="s">
        <v>4287</v>
      </c>
      <c r="P34" s="925" t="s">
        <v>5128</v>
      </c>
      <c r="Q34" s="926">
        <f t="shared" si="0"/>
        <v>0</v>
      </c>
      <c r="R34" s="962">
        <f t="shared" si="0"/>
        <v>0</v>
      </c>
      <c r="S34" s="926">
        <f t="shared" si="1"/>
        <v>-1</v>
      </c>
      <c r="T34" s="962">
        <f t="shared" si="2"/>
        <v>-4.37</v>
      </c>
      <c r="U34" s="969" t="s">
        <v>566</v>
      </c>
      <c r="V34" s="527" t="s">
        <v>566</v>
      </c>
      <c r="W34" s="527" t="s">
        <v>566</v>
      </c>
      <c r="X34" s="967" t="s">
        <v>566</v>
      </c>
      <c r="Y34" s="965"/>
    </row>
    <row r="35" spans="1:25" ht="14.4" customHeight="1" x14ac:dyDescent="0.3">
      <c r="A35" s="930" t="s">
        <v>5130</v>
      </c>
      <c r="B35" s="912"/>
      <c r="C35" s="913"/>
      <c r="D35" s="914"/>
      <c r="E35" s="916"/>
      <c r="F35" s="899"/>
      <c r="G35" s="900"/>
      <c r="H35" s="895">
        <v>1</v>
      </c>
      <c r="I35" s="896">
        <v>0.73</v>
      </c>
      <c r="J35" s="907">
        <v>6</v>
      </c>
      <c r="K35" s="901">
        <v>0.73</v>
      </c>
      <c r="L35" s="898">
        <v>1</v>
      </c>
      <c r="M35" s="898">
        <v>12</v>
      </c>
      <c r="N35" s="902">
        <v>4</v>
      </c>
      <c r="O35" s="898" t="s">
        <v>5071</v>
      </c>
      <c r="P35" s="915" t="s">
        <v>5131</v>
      </c>
      <c r="Q35" s="903">
        <f t="shared" si="0"/>
        <v>1</v>
      </c>
      <c r="R35" s="961">
        <f t="shared" si="0"/>
        <v>0.73</v>
      </c>
      <c r="S35" s="903">
        <f t="shared" si="1"/>
        <v>1</v>
      </c>
      <c r="T35" s="961">
        <f t="shared" si="2"/>
        <v>0.73</v>
      </c>
      <c r="U35" s="968">
        <v>4</v>
      </c>
      <c r="V35" s="912">
        <v>6</v>
      </c>
      <c r="W35" s="912">
        <v>2</v>
      </c>
      <c r="X35" s="966">
        <v>1.5</v>
      </c>
      <c r="Y35" s="964">
        <v>2</v>
      </c>
    </row>
    <row r="36" spans="1:25" ht="14.4" customHeight="1" x14ac:dyDescent="0.3">
      <c r="A36" s="930" t="s">
        <v>5132</v>
      </c>
      <c r="B36" s="904">
        <v>4</v>
      </c>
      <c r="C36" s="905">
        <v>2.82</v>
      </c>
      <c r="D36" s="906">
        <v>6.5</v>
      </c>
      <c r="E36" s="916">
        <v>1</v>
      </c>
      <c r="F36" s="899">
        <v>2.13</v>
      </c>
      <c r="G36" s="900">
        <v>21</v>
      </c>
      <c r="H36" s="898"/>
      <c r="I36" s="899"/>
      <c r="J36" s="900"/>
      <c r="K36" s="901">
        <v>0.42</v>
      </c>
      <c r="L36" s="898">
        <v>1</v>
      </c>
      <c r="M36" s="898">
        <v>6</v>
      </c>
      <c r="N36" s="902">
        <v>2</v>
      </c>
      <c r="O36" s="898" t="s">
        <v>5071</v>
      </c>
      <c r="P36" s="915" t="s">
        <v>5133</v>
      </c>
      <c r="Q36" s="903">
        <f t="shared" si="0"/>
        <v>-4</v>
      </c>
      <c r="R36" s="961">
        <f t="shared" si="0"/>
        <v>-2.82</v>
      </c>
      <c r="S36" s="903">
        <f t="shared" si="1"/>
        <v>-1</v>
      </c>
      <c r="T36" s="961">
        <f t="shared" si="2"/>
        <v>-2.13</v>
      </c>
      <c r="U36" s="968" t="s">
        <v>566</v>
      </c>
      <c r="V36" s="912" t="s">
        <v>566</v>
      </c>
      <c r="W36" s="912" t="s">
        <v>566</v>
      </c>
      <c r="X36" s="966" t="s">
        <v>566</v>
      </c>
      <c r="Y36" s="964"/>
    </row>
    <row r="37" spans="1:25" ht="14.4" customHeight="1" x14ac:dyDescent="0.3">
      <c r="A37" s="930" t="s">
        <v>5134</v>
      </c>
      <c r="B37" s="904">
        <v>2</v>
      </c>
      <c r="C37" s="905">
        <v>0.99</v>
      </c>
      <c r="D37" s="906">
        <v>2</v>
      </c>
      <c r="E37" s="916">
        <v>1</v>
      </c>
      <c r="F37" s="899">
        <v>0.49</v>
      </c>
      <c r="G37" s="900">
        <v>6</v>
      </c>
      <c r="H37" s="898"/>
      <c r="I37" s="899"/>
      <c r="J37" s="900"/>
      <c r="K37" s="901">
        <v>0.49</v>
      </c>
      <c r="L37" s="898">
        <v>1</v>
      </c>
      <c r="M37" s="898">
        <v>9</v>
      </c>
      <c r="N37" s="902">
        <v>3</v>
      </c>
      <c r="O37" s="898" t="s">
        <v>5071</v>
      </c>
      <c r="P37" s="915" t="s">
        <v>5135</v>
      </c>
      <c r="Q37" s="903">
        <f t="shared" si="0"/>
        <v>-2</v>
      </c>
      <c r="R37" s="961">
        <f t="shared" si="0"/>
        <v>-0.99</v>
      </c>
      <c r="S37" s="903">
        <f t="shared" si="1"/>
        <v>-1</v>
      </c>
      <c r="T37" s="961">
        <f t="shared" si="2"/>
        <v>-0.49</v>
      </c>
      <c r="U37" s="968" t="s">
        <v>566</v>
      </c>
      <c r="V37" s="912" t="s">
        <v>566</v>
      </c>
      <c r="W37" s="912" t="s">
        <v>566</v>
      </c>
      <c r="X37" s="966" t="s">
        <v>566</v>
      </c>
      <c r="Y37" s="964"/>
    </row>
    <row r="38" spans="1:25" ht="14.4" customHeight="1" x14ac:dyDescent="0.3">
      <c r="A38" s="931" t="s">
        <v>5136</v>
      </c>
      <c r="B38" s="928"/>
      <c r="C38" s="929"/>
      <c r="D38" s="911"/>
      <c r="E38" s="927"/>
      <c r="F38" s="922"/>
      <c r="G38" s="909"/>
      <c r="H38" s="921">
        <v>1</v>
      </c>
      <c r="I38" s="922">
        <v>0.79</v>
      </c>
      <c r="J38" s="910">
        <v>10</v>
      </c>
      <c r="K38" s="923">
        <v>0.79</v>
      </c>
      <c r="L38" s="921">
        <v>2</v>
      </c>
      <c r="M38" s="921">
        <v>15</v>
      </c>
      <c r="N38" s="924">
        <v>5</v>
      </c>
      <c r="O38" s="921" t="s">
        <v>5071</v>
      </c>
      <c r="P38" s="925" t="s">
        <v>5137</v>
      </c>
      <c r="Q38" s="926">
        <f t="shared" si="0"/>
        <v>1</v>
      </c>
      <c r="R38" s="962">
        <f t="shared" si="0"/>
        <v>0.79</v>
      </c>
      <c r="S38" s="926">
        <f t="shared" si="1"/>
        <v>1</v>
      </c>
      <c r="T38" s="962">
        <f t="shared" si="2"/>
        <v>0.79</v>
      </c>
      <c r="U38" s="969">
        <v>5</v>
      </c>
      <c r="V38" s="527">
        <v>10</v>
      </c>
      <c r="W38" s="527">
        <v>5</v>
      </c>
      <c r="X38" s="967">
        <v>2</v>
      </c>
      <c r="Y38" s="965">
        <v>5</v>
      </c>
    </row>
    <row r="39" spans="1:25" ht="14.4" customHeight="1" x14ac:dyDescent="0.3">
      <c r="A39" s="930" t="s">
        <v>5138</v>
      </c>
      <c r="B39" s="912"/>
      <c r="C39" s="913"/>
      <c r="D39" s="914"/>
      <c r="E39" s="916"/>
      <c r="F39" s="899"/>
      <c r="G39" s="900"/>
      <c r="H39" s="895">
        <v>1</v>
      </c>
      <c r="I39" s="896">
        <v>0.56000000000000005</v>
      </c>
      <c r="J39" s="897">
        <v>2</v>
      </c>
      <c r="K39" s="901">
        <v>1.17</v>
      </c>
      <c r="L39" s="898">
        <v>5</v>
      </c>
      <c r="M39" s="898">
        <v>42</v>
      </c>
      <c r="N39" s="902">
        <v>14</v>
      </c>
      <c r="O39" s="898" t="s">
        <v>5071</v>
      </c>
      <c r="P39" s="915" t="s">
        <v>5139</v>
      </c>
      <c r="Q39" s="903">
        <f t="shared" si="0"/>
        <v>1</v>
      </c>
      <c r="R39" s="961">
        <f t="shared" si="0"/>
        <v>0.56000000000000005</v>
      </c>
      <c r="S39" s="903">
        <f t="shared" si="1"/>
        <v>1</v>
      </c>
      <c r="T39" s="961">
        <f t="shared" si="2"/>
        <v>0.56000000000000005</v>
      </c>
      <c r="U39" s="968">
        <v>14</v>
      </c>
      <c r="V39" s="912">
        <v>2</v>
      </c>
      <c r="W39" s="912">
        <v>-12</v>
      </c>
      <c r="X39" s="966">
        <v>0.14285714285714285</v>
      </c>
      <c r="Y39" s="964"/>
    </row>
    <row r="40" spans="1:25" ht="14.4" customHeight="1" x14ac:dyDescent="0.3">
      <c r="A40" s="931" t="s">
        <v>5140</v>
      </c>
      <c r="B40" s="527"/>
      <c r="C40" s="918"/>
      <c r="D40" s="917"/>
      <c r="E40" s="927"/>
      <c r="F40" s="922"/>
      <c r="G40" s="909"/>
      <c r="H40" s="919">
        <v>1</v>
      </c>
      <c r="I40" s="920">
        <v>1.68</v>
      </c>
      <c r="J40" s="910">
        <v>24</v>
      </c>
      <c r="K40" s="923">
        <v>1.68</v>
      </c>
      <c r="L40" s="921">
        <v>6</v>
      </c>
      <c r="M40" s="921">
        <v>54</v>
      </c>
      <c r="N40" s="924">
        <v>18</v>
      </c>
      <c r="O40" s="921" t="s">
        <v>5071</v>
      </c>
      <c r="P40" s="925" t="s">
        <v>5141</v>
      </c>
      <c r="Q40" s="926">
        <f t="shared" si="0"/>
        <v>1</v>
      </c>
      <c r="R40" s="962">
        <f t="shared" si="0"/>
        <v>1.68</v>
      </c>
      <c r="S40" s="926">
        <f t="shared" si="1"/>
        <v>1</v>
      </c>
      <c r="T40" s="962">
        <f t="shared" si="2"/>
        <v>1.68</v>
      </c>
      <c r="U40" s="969">
        <v>18</v>
      </c>
      <c r="V40" s="527">
        <v>24</v>
      </c>
      <c r="W40" s="527">
        <v>6</v>
      </c>
      <c r="X40" s="967">
        <v>1.3333333333333333</v>
      </c>
      <c r="Y40" s="965">
        <v>6</v>
      </c>
    </row>
    <row r="41" spans="1:25" ht="14.4" customHeight="1" x14ac:dyDescent="0.3">
      <c r="A41" s="930" t="s">
        <v>5142</v>
      </c>
      <c r="B41" s="904"/>
      <c r="C41" s="905"/>
      <c r="D41" s="906"/>
      <c r="E41" s="916"/>
      <c r="F41" s="899"/>
      <c r="G41" s="900"/>
      <c r="H41" s="898">
        <v>1</v>
      </c>
      <c r="I41" s="899">
        <v>0.55000000000000004</v>
      </c>
      <c r="J41" s="900">
        <v>6</v>
      </c>
      <c r="K41" s="901">
        <v>0.55000000000000004</v>
      </c>
      <c r="L41" s="898">
        <v>3</v>
      </c>
      <c r="M41" s="898">
        <v>24</v>
      </c>
      <c r="N41" s="902">
        <v>8</v>
      </c>
      <c r="O41" s="898" t="s">
        <v>5071</v>
      </c>
      <c r="P41" s="915" t="s">
        <v>5143</v>
      </c>
      <c r="Q41" s="903">
        <f t="shared" si="0"/>
        <v>1</v>
      </c>
      <c r="R41" s="961">
        <f t="shared" si="0"/>
        <v>0.55000000000000004</v>
      </c>
      <c r="S41" s="903">
        <f t="shared" si="1"/>
        <v>1</v>
      </c>
      <c r="T41" s="961">
        <f t="shared" si="2"/>
        <v>0.55000000000000004</v>
      </c>
      <c r="U41" s="968">
        <v>8</v>
      </c>
      <c r="V41" s="912">
        <v>6</v>
      </c>
      <c r="W41" s="912">
        <v>-2</v>
      </c>
      <c r="X41" s="966">
        <v>0.75</v>
      </c>
      <c r="Y41" s="964"/>
    </row>
    <row r="42" spans="1:25" ht="14.4" customHeight="1" x14ac:dyDescent="0.3">
      <c r="A42" s="931" t="s">
        <v>5144</v>
      </c>
      <c r="B42" s="928">
        <v>2</v>
      </c>
      <c r="C42" s="929">
        <v>1.37</v>
      </c>
      <c r="D42" s="911">
        <v>12.5</v>
      </c>
      <c r="E42" s="927"/>
      <c r="F42" s="922"/>
      <c r="G42" s="909"/>
      <c r="H42" s="921"/>
      <c r="I42" s="922"/>
      <c r="J42" s="909"/>
      <c r="K42" s="923">
        <v>0.68</v>
      </c>
      <c r="L42" s="921">
        <v>3</v>
      </c>
      <c r="M42" s="921">
        <v>27</v>
      </c>
      <c r="N42" s="924">
        <v>9</v>
      </c>
      <c r="O42" s="921" t="s">
        <v>5071</v>
      </c>
      <c r="P42" s="925" t="s">
        <v>5145</v>
      </c>
      <c r="Q42" s="926">
        <f t="shared" si="0"/>
        <v>-2</v>
      </c>
      <c r="R42" s="962">
        <f t="shared" si="0"/>
        <v>-1.37</v>
      </c>
      <c r="S42" s="926">
        <f t="shared" si="1"/>
        <v>0</v>
      </c>
      <c r="T42" s="962">
        <f t="shared" si="2"/>
        <v>0</v>
      </c>
      <c r="U42" s="969" t="s">
        <v>566</v>
      </c>
      <c r="V42" s="527" t="s">
        <v>566</v>
      </c>
      <c r="W42" s="527" t="s">
        <v>566</v>
      </c>
      <c r="X42" s="967" t="s">
        <v>566</v>
      </c>
      <c r="Y42" s="965"/>
    </row>
    <row r="43" spans="1:25" ht="14.4" customHeight="1" x14ac:dyDescent="0.3">
      <c r="A43" s="930" t="s">
        <v>5146</v>
      </c>
      <c r="B43" s="912">
        <v>1</v>
      </c>
      <c r="C43" s="913">
        <v>0.42</v>
      </c>
      <c r="D43" s="914">
        <v>2</v>
      </c>
      <c r="E43" s="916"/>
      <c r="F43" s="899"/>
      <c r="G43" s="900"/>
      <c r="H43" s="895">
        <v>3</v>
      </c>
      <c r="I43" s="896">
        <v>1.06</v>
      </c>
      <c r="J43" s="897">
        <v>2</v>
      </c>
      <c r="K43" s="901">
        <v>0.42</v>
      </c>
      <c r="L43" s="898">
        <v>2</v>
      </c>
      <c r="M43" s="898">
        <v>18</v>
      </c>
      <c r="N43" s="902">
        <v>6</v>
      </c>
      <c r="O43" s="898" t="s">
        <v>5071</v>
      </c>
      <c r="P43" s="915" t="s">
        <v>5147</v>
      </c>
      <c r="Q43" s="903">
        <f t="shared" si="0"/>
        <v>2</v>
      </c>
      <c r="R43" s="961">
        <f t="shared" si="0"/>
        <v>0.64000000000000012</v>
      </c>
      <c r="S43" s="903">
        <f t="shared" si="1"/>
        <v>3</v>
      </c>
      <c r="T43" s="961">
        <f t="shared" si="2"/>
        <v>1.06</v>
      </c>
      <c r="U43" s="968">
        <v>18</v>
      </c>
      <c r="V43" s="912">
        <v>6</v>
      </c>
      <c r="W43" s="912">
        <v>-12</v>
      </c>
      <c r="X43" s="966">
        <v>0.33333333333333331</v>
      </c>
      <c r="Y43" s="964"/>
    </row>
    <row r="44" spans="1:25" ht="14.4" customHeight="1" x14ac:dyDescent="0.3">
      <c r="A44" s="931" t="s">
        <v>5148</v>
      </c>
      <c r="B44" s="527"/>
      <c r="C44" s="918"/>
      <c r="D44" s="917"/>
      <c r="E44" s="927">
        <v>1</v>
      </c>
      <c r="F44" s="922">
        <v>0.54</v>
      </c>
      <c r="G44" s="909">
        <v>21</v>
      </c>
      <c r="H44" s="919"/>
      <c r="I44" s="920"/>
      <c r="J44" s="908"/>
      <c r="K44" s="923">
        <v>0.54</v>
      </c>
      <c r="L44" s="921">
        <v>3</v>
      </c>
      <c r="M44" s="921">
        <v>24</v>
      </c>
      <c r="N44" s="924">
        <v>8</v>
      </c>
      <c r="O44" s="921" t="s">
        <v>5071</v>
      </c>
      <c r="P44" s="925" t="s">
        <v>5149</v>
      </c>
      <c r="Q44" s="926">
        <f t="shared" si="0"/>
        <v>0</v>
      </c>
      <c r="R44" s="962">
        <f t="shared" si="0"/>
        <v>0</v>
      </c>
      <c r="S44" s="926">
        <f t="shared" si="1"/>
        <v>-1</v>
      </c>
      <c r="T44" s="962">
        <f t="shared" si="2"/>
        <v>-0.54</v>
      </c>
      <c r="U44" s="969" t="s">
        <v>566</v>
      </c>
      <c r="V44" s="527" t="s">
        <v>566</v>
      </c>
      <c r="W44" s="527" t="s">
        <v>566</v>
      </c>
      <c r="X44" s="967" t="s">
        <v>566</v>
      </c>
      <c r="Y44" s="965"/>
    </row>
    <row r="45" spans="1:25" ht="14.4" customHeight="1" x14ac:dyDescent="0.3">
      <c r="A45" s="930" t="s">
        <v>5150</v>
      </c>
      <c r="B45" s="904">
        <v>8</v>
      </c>
      <c r="C45" s="905">
        <v>2.71</v>
      </c>
      <c r="D45" s="906">
        <v>3</v>
      </c>
      <c r="E45" s="916">
        <v>4</v>
      </c>
      <c r="F45" s="899">
        <v>1.43</v>
      </c>
      <c r="G45" s="900">
        <v>2.8</v>
      </c>
      <c r="H45" s="898">
        <v>7</v>
      </c>
      <c r="I45" s="899">
        <v>2.17</v>
      </c>
      <c r="J45" s="900">
        <v>2.9</v>
      </c>
      <c r="K45" s="901">
        <v>0.36</v>
      </c>
      <c r="L45" s="898">
        <v>2</v>
      </c>
      <c r="M45" s="898">
        <v>15</v>
      </c>
      <c r="N45" s="902">
        <v>5</v>
      </c>
      <c r="O45" s="898" t="s">
        <v>5071</v>
      </c>
      <c r="P45" s="915" t="s">
        <v>5151</v>
      </c>
      <c r="Q45" s="903">
        <f t="shared" si="0"/>
        <v>-1</v>
      </c>
      <c r="R45" s="961">
        <f t="shared" si="0"/>
        <v>-0.54</v>
      </c>
      <c r="S45" s="903">
        <f t="shared" si="1"/>
        <v>3</v>
      </c>
      <c r="T45" s="961">
        <f t="shared" si="2"/>
        <v>0.74</v>
      </c>
      <c r="U45" s="968">
        <v>35</v>
      </c>
      <c r="V45" s="912">
        <v>20.3</v>
      </c>
      <c r="W45" s="912">
        <v>-14.7</v>
      </c>
      <c r="X45" s="966">
        <v>0.58000000000000007</v>
      </c>
      <c r="Y45" s="964">
        <v>3</v>
      </c>
    </row>
    <row r="46" spans="1:25" ht="14.4" customHeight="1" x14ac:dyDescent="0.3">
      <c r="A46" s="930" t="s">
        <v>5152</v>
      </c>
      <c r="B46" s="912">
        <v>3</v>
      </c>
      <c r="C46" s="913">
        <v>1.17</v>
      </c>
      <c r="D46" s="914">
        <v>3.3</v>
      </c>
      <c r="E46" s="895">
        <v>4</v>
      </c>
      <c r="F46" s="896">
        <v>1.56</v>
      </c>
      <c r="G46" s="897">
        <v>2.5</v>
      </c>
      <c r="H46" s="898">
        <v>3</v>
      </c>
      <c r="I46" s="899">
        <v>1.17</v>
      </c>
      <c r="J46" s="900">
        <v>2</v>
      </c>
      <c r="K46" s="901">
        <v>0.39</v>
      </c>
      <c r="L46" s="898">
        <v>2</v>
      </c>
      <c r="M46" s="898">
        <v>15</v>
      </c>
      <c r="N46" s="902">
        <v>5</v>
      </c>
      <c r="O46" s="898" t="s">
        <v>5071</v>
      </c>
      <c r="P46" s="915" t="s">
        <v>5153</v>
      </c>
      <c r="Q46" s="903">
        <f t="shared" si="0"/>
        <v>0</v>
      </c>
      <c r="R46" s="961">
        <f t="shared" si="0"/>
        <v>0</v>
      </c>
      <c r="S46" s="903">
        <f t="shared" si="1"/>
        <v>-1</v>
      </c>
      <c r="T46" s="961">
        <f t="shared" si="2"/>
        <v>-0.39000000000000012</v>
      </c>
      <c r="U46" s="968">
        <v>15</v>
      </c>
      <c r="V46" s="912">
        <v>6</v>
      </c>
      <c r="W46" s="912">
        <v>-9</v>
      </c>
      <c r="X46" s="966">
        <v>0.4</v>
      </c>
      <c r="Y46" s="964"/>
    </row>
    <row r="47" spans="1:25" ht="14.4" customHeight="1" x14ac:dyDescent="0.3">
      <c r="A47" s="931" t="s">
        <v>5154</v>
      </c>
      <c r="B47" s="527"/>
      <c r="C47" s="918"/>
      <c r="D47" s="917"/>
      <c r="E47" s="919">
        <v>1</v>
      </c>
      <c r="F47" s="920">
        <v>0.53</v>
      </c>
      <c r="G47" s="908">
        <v>7</v>
      </c>
      <c r="H47" s="921"/>
      <c r="I47" s="922"/>
      <c r="J47" s="909"/>
      <c r="K47" s="923">
        <v>0.53</v>
      </c>
      <c r="L47" s="921">
        <v>2</v>
      </c>
      <c r="M47" s="921">
        <v>21</v>
      </c>
      <c r="N47" s="924">
        <v>7</v>
      </c>
      <c r="O47" s="921" t="s">
        <v>5071</v>
      </c>
      <c r="P47" s="925" t="s">
        <v>5155</v>
      </c>
      <c r="Q47" s="926">
        <f t="shared" si="0"/>
        <v>0</v>
      </c>
      <c r="R47" s="962">
        <f t="shared" si="0"/>
        <v>0</v>
      </c>
      <c r="S47" s="926">
        <f t="shared" si="1"/>
        <v>-1</v>
      </c>
      <c r="T47" s="962">
        <f t="shared" si="2"/>
        <v>-0.53</v>
      </c>
      <c r="U47" s="969" t="s">
        <v>566</v>
      </c>
      <c r="V47" s="527" t="s">
        <v>566</v>
      </c>
      <c r="W47" s="527" t="s">
        <v>566</v>
      </c>
      <c r="X47" s="967" t="s">
        <v>566</v>
      </c>
      <c r="Y47" s="965"/>
    </row>
    <row r="48" spans="1:25" ht="14.4" customHeight="1" x14ac:dyDescent="0.3">
      <c r="A48" s="931" t="s">
        <v>5156</v>
      </c>
      <c r="B48" s="527">
        <v>1</v>
      </c>
      <c r="C48" s="918">
        <v>1.36</v>
      </c>
      <c r="D48" s="917">
        <v>16</v>
      </c>
      <c r="E48" s="919">
        <v>1</v>
      </c>
      <c r="F48" s="920">
        <v>0.95</v>
      </c>
      <c r="G48" s="908">
        <v>8</v>
      </c>
      <c r="H48" s="921"/>
      <c r="I48" s="922"/>
      <c r="J48" s="909"/>
      <c r="K48" s="923">
        <v>0.95</v>
      </c>
      <c r="L48" s="921">
        <v>3</v>
      </c>
      <c r="M48" s="921">
        <v>30</v>
      </c>
      <c r="N48" s="924">
        <v>10</v>
      </c>
      <c r="O48" s="921" t="s">
        <v>5071</v>
      </c>
      <c r="P48" s="925" t="s">
        <v>5157</v>
      </c>
      <c r="Q48" s="926">
        <f t="shared" si="0"/>
        <v>-1</v>
      </c>
      <c r="R48" s="962">
        <f t="shared" si="0"/>
        <v>-1.36</v>
      </c>
      <c r="S48" s="926">
        <f t="shared" si="1"/>
        <v>-1</v>
      </c>
      <c r="T48" s="962">
        <f t="shared" si="2"/>
        <v>-0.95</v>
      </c>
      <c r="U48" s="969" t="s">
        <v>566</v>
      </c>
      <c r="V48" s="527" t="s">
        <v>566</v>
      </c>
      <c r="W48" s="527" t="s">
        <v>566</v>
      </c>
      <c r="X48" s="967" t="s">
        <v>566</v>
      </c>
      <c r="Y48" s="965"/>
    </row>
    <row r="49" spans="1:25" ht="14.4" customHeight="1" x14ac:dyDescent="0.3">
      <c r="A49" s="930" t="s">
        <v>5158</v>
      </c>
      <c r="B49" s="912">
        <v>9</v>
      </c>
      <c r="C49" s="913">
        <v>3.3</v>
      </c>
      <c r="D49" s="914">
        <v>2.2000000000000002</v>
      </c>
      <c r="E49" s="895">
        <v>9</v>
      </c>
      <c r="F49" s="896">
        <v>3.34</v>
      </c>
      <c r="G49" s="897">
        <v>2.2000000000000002</v>
      </c>
      <c r="H49" s="898">
        <v>6</v>
      </c>
      <c r="I49" s="899">
        <v>2.31</v>
      </c>
      <c r="J49" s="907">
        <v>4.2</v>
      </c>
      <c r="K49" s="901">
        <v>0.37</v>
      </c>
      <c r="L49" s="898">
        <v>1</v>
      </c>
      <c r="M49" s="898">
        <v>12</v>
      </c>
      <c r="N49" s="902">
        <v>4</v>
      </c>
      <c r="O49" s="898" t="s">
        <v>5071</v>
      </c>
      <c r="P49" s="915" t="s">
        <v>5159</v>
      </c>
      <c r="Q49" s="903">
        <f t="shared" si="0"/>
        <v>-3</v>
      </c>
      <c r="R49" s="961">
        <f t="shared" si="0"/>
        <v>-0.98999999999999977</v>
      </c>
      <c r="S49" s="903">
        <f t="shared" si="1"/>
        <v>-3</v>
      </c>
      <c r="T49" s="961">
        <f t="shared" si="2"/>
        <v>-1.0299999999999998</v>
      </c>
      <c r="U49" s="968">
        <v>24</v>
      </c>
      <c r="V49" s="912">
        <v>25.200000000000003</v>
      </c>
      <c r="W49" s="912">
        <v>1.2000000000000028</v>
      </c>
      <c r="X49" s="966">
        <v>1.05</v>
      </c>
      <c r="Y49" s="964">
        <v>10</v>
      </c>
    </row>
    <row r="50" spans="1:25" ht="14.4" customHeight="1" x14ac:dyDescent="0.3">
      <c r="A50" s="930" t="s">
        <v>5160</v>
      </c>
      <c r="B50" s="912"/>
      <c r="C50" s="913"/>
      <c r="D50" s="914"/>
      <c r="E50" s="895">
        <v>1</v>
      </c>
      <c r="F50" s="896">
        <v>0.56000000000000005</v>
      </c>
      <c r="G50" s="897">
        <v>8</v>
      </c>
      <c r="H50" s="898"/>
      <c r="I50" s="899"/>
      <c r="J50" s="900"/>
      <c r="K50" s="901">
        <v>0.56000000000000005</v>
      </c>
      <c r="L50" s="898">
        <v>2</v>
      </c>
      <c r="M50" s="898">
        <v>18</v>
      </c>
      <c r="N50" s="902">
        <v>6</v>
      </c>
      <c r="O50" s="898" t="s">
        <v>5071</v>
      </c>
      <c r="P50" s="915" t="s">
        <v>5161</v>
      </c>
      <c r="Q50" s="903">
        <f t="shared" si="0"/>
        <v>0</v>
      </c>
      <c r="R50" s="961">
        <f t="shared" si="0"/>
        <v>0</v>
      </c>
      <c r="S50" s="903">
        <f t="shared" si="1"/>
        <v>-1</v>
      </c>
      <c r="T50" s="961">
        <f t="shared" si="2"/>
        <v>-0.56000000000000005</v>
      </c>
      <c r="U50" s="968" t="s">
        <v>566</v>
      </c>
      <c r="V50" s="912" t="s">
        <v>566</v>
      </c>
      <c r="W50" s="912" t="s">
        <v>566</v>
      </c>
      <c r="X50" s="966" t="s">
        <v>566</v>
      </c>
      <c r="Y50" s="964"/>
    </row>
    <row r="51" spans="1:25" ht="14.4" customHeight="1" x14ac:dyDescent="0.3">
      <c r="A51" s="930" t="s">
        <v>5162</v>
      </c>
      <c r="B51" s="912"/>
      <c r="C51" s="913"/>
      <c r="D51" s="914"/>
      <c r="E51" s="916">
        <v>1</v>
      </c>
      <c r="F51" s="899">
        <v>0.32</v>
      </c>
      <c r="G51" s="900">
        <v>5</v>
      </c>
      <c r="H51" s="895">
        <v>5</v>
      </c>
      <c r="I51" s="896">
        <v>1.61</v>
      </c>
      <c r="J51" s="907">
        <v>5</v>
      </c>
      <c r="K51" s="901">
        <v>0.32</v>
      </c>
      <c r="L51" s="898">
        <v>1</v>
      </c>
      <c r="M51" s="898">
        <v>12</v>
      </c>
      <c r="N51" s="902">
        <v>4</v>
      </c>
      <c r="O51" s="898" t="s">
        <v>5071</v>
      </c>
      <c r="P51" s="915" t="s">
        <v>5163</v>
      </c>
      <c r="Q51" s="903">
        <f t="shared" si="0"/>
        <v>5</v>
      </c>
      <c r="R51" s="961">
        <f t="shared" si="0"/>
        <v>1.61</v>
      </c>
      <c r="S51" s="903">
        <f t="shared" si="1"/>
        <v>4</v>
      </c>
      <c r="T51" s="961">
        <f t="shared" si="2"/>
        <v>1.29</v>
      </c>
      <c r="U51" s="968">
        <v>20</v>
      </c>
      <c r="V51" s="912">
        <v>25</v>
      </c>
      <c r="W51" s="912">
        <v>5</v>
      </c>
      <c r="X51" s="966">
        <v>1.25</v>
      </c>
      <c r="Y51" s="964">
        <v>11</v>
      </c>
    </row>
    <row r="52" spans="1:25" ht="14.4" customHeight="1" x14ac:dyDescent="0.3">
      <c r="A52" s="930" t="s">
        <v>5164</v>
      </c>
      <c r="B52" s="912"/>
      <c r="C52" s="913"/>
      <c r="D52" s="914"/>
      <c r="E52" s="895">
        <v>1</v>
      </c>
      <c r="F52" s="896">
        <v>2.0499999999999998</v>
      </c>
      <c r="G52" s="897">
        <v>6</v>
      </c>
      <c r="H52" s="898"/>
      <c r="I52" s="899"/>
      <c r="J52" s="900"/>
      <c r="K52" s="901">
        <v>2.0499999999999998</v>
      </c>
      <c r="L52" s="898">
        <v>2</v>
      </c>
      <c r="M52" s="898">
        <v>15</v>
      </c>
      <c r="N52" s="902">
        <v>5</v>
      </c>
      <c r="O52" s="898" t="s">
        <v>5071</v>
      </c>
      <c r="P52" s="915" t="s">
        <v>5165</v>
      </c>
      <c r="Q52" s="903">
        <f t="shared" si="0"/>
        <v>0</v>
      </c>
      <c r="R52" s="961">
        <f t="shared" si="0"/>
        <v>0</v>
      </c>
      <c r="S52" s="903">
        <f t="shared" si="1"/>
        <v>-1</v>
      </c>
      <c r="T52" s="961">
        <f t="shared" si="2"/>
        <v>-2.0499999999999998</v>
      </c>
      <c r="U52" s="968" t="s">
        <v>566</v>
      </c>
      <c r="V52" s="912" t="s">
        <v>566</v>
      </c>
      <c r="W52" s="912" t="s">
        <v>566</v>
      </c>
      <c r="X52" s="966" t="s">
        <v>566</v>
      </c>
      <c r="Y52" s="964"/>
    </row>
    <row r="53" spans="1:25" ht="14.4" customHeight="1" x14ac:dyDescent="0.3">
      <c r="A53" s="930" t="s">
        <v>5166</v>
      </c>
      <c r="B53" s="912"/>
      <c r="C53" s="913"/>
      <c r="D53" s="914"/>
      <c r="E53" s="916"/>
      <c r="F53" s="899"/>
      <c r="G53" s="900"/>
      <c r="H53" s="895">
        <v>1</v>
      </c>
      <c r="I53" s="896">
        <v>6.67</v>
      </c>
      <c r="J53" s="907">
        <v>64</v>
      </c>
      <c r="K53" s="901">
        <v>0.79</v>
      </c>
      <c r="L53" s="898">
        <v>2</v>
      </c>
      <c r="M53" s="898">
        <v>15</v>
      </c>
      <c r="N53" s="902">
        <v>5</v>
      </c>
      <c r="O53" s="898" t="s">
        <v>5071</v>
      </c>
      <c r="P53" s="915" t="s">
        <v>5167</v>
      </c>
      <c r="Q53" s="903">
        <f t="shared" si="0"/>
        <v>1</v>
      </c>
      <c r="R53" s="961">
        <f t="shared" si="0"/>
        <v>6.67</v>
      </c>
      <c r="S53" s="903">
        <f t="shared" si="1"/>
        <v>1</v>
      </c>
      <c r="T53" s="961">
        <f t="shared" si="2"/>
        <v>6.67</v>
      </c>
      <c r="U53" s="968">
        <v>5</v>
      </c>
      <c r="V53" s="912">
        <v>64</v>
      </c>
      <c r="W53" s="912">
        <v>59</v>
      </c>
      <c r="X53" s="966">
        <v>12.8</v>
      </c>
      <c r="Y53" s="964">
        <v>59</v>
      </c>
    </row>
    <row r="54" spans="1:25" ht="14.4" customHeight="1" x14ac:dyDescent="0.3">
      <c r="A54" s="931" t="s">
        <v>5168</v>
      </c>
      <c r="B54" s="527">
        <v>1</v>
      </c>
      <c r="C54" s="918">
        <v>5.77</v>
      </c>
      <c r="D54" s="917">
        <v>52</v>
      </c>
      <c r="E54" s="927"/>
      <c r="F54" s="922"/>
      <c r="G54" s="909"/>
      <c r="H54" s="919"/>
      <c r="I54" s="920"/>
      <c r="J54" s="908"/>
      <c r="K54" s="923">
        <v>4.82</v>
      </c>
      <c r="L54" s="921">
        <v>9</v>
      </c>
      <c r="M54" s="921">
        <v>81</v>
      </c>
      <c r="N54" s="924">
        <v>27</v>
      </c>
      <c r="O54" s="921" t="s">
        <v>5071</v>
      </c>
      <c r="P54" s="925" t="s">
        <v>5167</v>
      </c>
      <c r="Q54" s="926">
        <f t="shared" si="0"/>
        <v>-1</v>
      </c>
      <c r="R54" s="962">
        <f t="shared" si="0"/>
        <v>-5.77</v>
      </c>
      <c r="S54" s="926">
        <f t="shared" si="1"/>
        <v>0</v>
      </c>
      <c r="T54" s="962">
        <f t="shared" si="2"/>
        <v>0</v>
      </c>
      <c r="U54" s="969" t="s">
        <v>566</v>
      </c>
      <c r="V54" s="527" t="s">
        <v>566</v>
      </c>
      <c r="W54" s="527" t="s">
        <v>566</v>
      </c>
      <c r="X54" s="967" t="s">
        <v>566</v>
      </c>
      <c r="Y54" s="965"/>
    </row>
    <row r="55" spans="1:25" ht="14.4" customHeight="1" x14ac:dyDescent="0.3">
      <c r="A55" s="930" t="s">
        <v>5169</v>
      </c>
      <c r="B55" s="904">
        <v>1</v>
      </c>
      <c r="C55" s="905">
        <v>0.43</v>
      </c>
      <c r="D55" s="906">
        <v>11</v>
      </c>
      <c r="E55" s="916"/>
      <c r="F55" s="899"/>
      <c r="G55" s="900"/>
      <c r="H55" s="898"/>
      <c r="I55" s="899"/>
      <c r="J55" s="900"/>
      <c r="K55" s="901">
        <v>0.43</v>
      </c>
      <c r="L55" s="898">
        <v>2</v>
      </c>
      <c r="M55" s="898">
        <v>18</v>
      </c>
      <c r="N55" s="902">
        <v>6</v>
      </c>
      <c r="O55" s="898" t="s">
        <v>5071</v>
      </c>
      <c r="P55" s="915" t="s">
        <v>5170</v>
      </c>
      <c r="Q55" s="903">
        <f t="shared" si="0"/>
        <v>-1</v>
      </c>
      <c r="R55" s="961">
        <f t="shared" si="0"/>
        <v>-0.43</v>
      </c>
      <c r="S55" s="903">
        <f t="shared" si="1"/>
        <v>0</v>
      </c>
      <c r="T55" s="961">
        <f t="shared" si="2"/>
        <v>0</v>
      </c>
      <c r="U55" s="968" t="s">
        <v>566</v>
      </c>
      <c r="V55" s="912" t="s">
        <v>566</v>
      </c>
      <c r="W55" s="912" t="s">
        <v>566</v>
      </c>
      <c r="X55" s="966" t="s">
        <v>566</v>
      </c>
      <c r="Y55" s="964"/>
    </row>
    <row r="56" spans="1:25" ht="14.4" customHeight="1" x14ac:dyDescent="0.3">
      <c r="A56" s="930" t="s">
        <v>5171</v>
      </c>
      <c r="B56" s="912">
        <v>1</v>
      </c>
      <c r="C56" s="913">
        <v>1.43</v>
      </c>
      <c r="D56" s="914">
        <v>8</v>
      </c>
      <c r="E56" s="895">
        <v>6</v>
      </c>
      <c r="F56" s="896">
        <v>11.23</v>
      </c>
      <c r="G56" s="897">
        <v>10.8</v>
      </c>
      <c r="H56" s="898">
        <v>1</v>
      </c>
      <c r="I56" s="899">
        <v>1.43</v>
      </c>
      <c r="J56" s="900">
        <v>11</v>
      </c>
      <c r="K56" s="901">
        <v>1.43</v>
      </c>
      <c r="L56" s="898">
        <v>4</v>
      </c>
      <c r="M56" s="898">
        <v>36</v>
      </c>
      <c r="N56" s="902">
        <v>12</v>
      </c>
      <c r="O56" s="898" t="s">
        <v>5071</v>
      </c>
      <c r="P56" s="915" t="s">
        <v>5172</v>
      </c>
      <c r="Q56" s="903">
        <f t="shared" si="0"/>
        <v>0</v>
      </c>
      <c r="R56" s="961">
        <f t="shared" si="0"/>
        <v>0</v>
      </c>
      <c r="S56" s="903">
        <f t="shared" si="1"/>
        <v>-5</v>
      </c>
      <c r="T56" s="961">
        <f t="shared" si="2"/>
        <v>-9.8000000000000007</v>
      </c>
      <c r="U56" s="968">
        <v>12</v>
      </c>
      <c r="V56" s="912">
        <v>11</v>
      </c>
      <c r="W56" s="912">
        <v>-1</v>
      </c>
      <c r="X56" s="966">
        <v>0.91666666666666663</v>
      </c>
      <c r="Y56" s="964"/>
    </row>
    <row r="57" spans="1:25" ht="14.4" customHeight="1" x14ac:dyDescent="0.3">
      <c r="A57" s="931" t="s">
        <v>5173</v>
      </c>
      <c r="B57" s="527">
        <v>1</v>
      </c>
      <c r="C57" s="918">
        <v>1.81</v>
      </c>
      <c r="D57" s="917">
        <v>20</v>
      </c>
      <c r="E57" s="919"/>
      <c r="F57" s="920"/>
      <c r="G57" s="908"/>
      <c r="H57" s="921">
        <v>1</v>
      </c>
      <c r="I57" s="922">
        <v>4.24</v>
      </c>
      <c r="J57" s="910">
        <v>21</v>
      </c>
      <c r="K57" s="923">
        <v>1.81</v>
      </c>
      <c r="L57" s="921">
        <v>5</v>
      </c>
      <c r="M57" s="921">
        <v>45</v>
      </c>
      <c r="N57" s="924">
        <v>15</v>
      </c>
      <c r="O57" s="921" t="s">
        <v>5071</v>
      </c>
      <c r="P57" s="925" t="s">
        <v>5174</v>
      </c>
      <c r="Q57" s="926">
        <f t="shared" si="0"/>
        <v>0</v>
      </c>
      <c r="R57" s="962">
        <f t="shared" si="0"/>
        <v>2.4300000000000002</v>
      </c>
      <c r="S57" s="926">
        <f t="shared" si="1"/>
        <v>1</v>
      </c>
      <c r="T57" s="962">
        <f t="shared" si="2"/>
        <v>4.24</v>
      </c>
      <c r="U57" s="969">
        <v>15</v>
      </c>
      <c r="V57" s="527">
        <v>21</v>
      </c>
      <c r="W57" s="527">
        <v>6</v>
      </c>
      <c r="X57" s="967">
        <v>1.4</v>
      </c>
      <c r="Y57" s="965">
        <v>6</v>
      </c>
    </row>
    <row r="58" spans="1:25" ht="14.4" customHeight="1" x14ac:dyDescent="0.3">
      <c r="A58" s="930" t="s">
        <v>5175</v>
      </c>
      <c r="B58" s="912"/>
      <c r="C58" s="913"/>
      <c r="D58" s="914"/>
      <c r="E58" s="916"/>
      <c r="F58" s="899"/>
      <c r="G58" s="900"/>
      <c r="H58" s="895">
        <v>1</v>
      </c>
      <c r="I58" s="896">
        <v>2.02</v>
      </c>
      <c r="J58" s="897">
        <v>4</v>
      </c>
      <c r="K58" s="901">
        <v>2.02</v>
      </c>
      <c r="L58" s="898">
        <v>4</v>
      </c>
      <c r="M58" s="898">
        <v>39</v>
      </c>
      <c r="N58" s="902">
        <v>13</v>
      </c>
      <c r="O58" s="898" t="s">
        <v>5071</v>
      </c>
      <c r="P58" s="915" t="s">
        <v>5176</v>
      </c>
      <c r="Q58" s="903">
        <f t="shared" si="0"/>
        <v>1</v>
      </c>
      <c r="R58" s="961">
        <f t="shared" si="0"/>
        <v>2.02</v>
      </c>
      <c r="S58" s="903">
        <f t="shared" si="1"/>
        <v>1</v>
      </c>
      <c r="T58" s="961">
        <f t="shared" si="2"/>
        <v>2.02</v>
      </c>
      <c r="U58" s="968">
        <v>13</v>
      </c>
      <c r="V58" s="912">
        <v>4</v>
      </c>
      <c r="W58" s="912">
        <v>-9</v>
      </c>
      <c r="X58" s="966">
        <v>0.30769230769230771</v>
      </c>
      <c r="Y58" s="964"/>
    </row>
    <row r="59" spans="1:25" ht="14.4" customHeight="1" x14ac:dyDescent="0.3">
      <c r="A59" s="930" t="s">
        <v>5177</v>
      </c>
      <c r="B59" s="912"/>
      <c r="C59" s="913"/>
      <c r="D59" s="914"/>
      <c r="E59" s="895">
        <v>1</v>
      </c>
      <c r="F59" s="896">
        <v>0.54</v>
      </c>
      <c r="G59" s="897">
        <v>9</v>
      </c>
      <c r="H59" s="898"/>
      <c r="I59" s="899"/>
      <c r="J59" s="900"/>
      <c r="K59" s="901">
        <v>0.54</v>
      </c>
      <c r="L59" s="898">
        <v>2</v>
      </c>
      <c r="M59" s="898">
        <v>21</v>
      </c>
      <c r="N59" s="902">
        <v>7</v>
      </c>
      <c r="O59" s="898" t="s">
        <v>5071</v>
      </c>
      <c r="P59" s="915" t="s">
        <v>5178</v>
      </c>
      <c r="Q59" s="903">
        <f t="shared" si="0"/>
        <v>0</v>
      </c>
      <c r="R59" s="961">
        <f t="shared" si="0"/>
        <v>0</v>
      </c>
      <c r="S59" s="903">
        <f t="shared" si="1"/>
        <v>-1</v>
      </c>
      <c r="T59" s="961">
        <f t="shared" si="2"/>
        <v>-0.54</v>
      </c>
      <c r="U59" s="968" t="s">
        <v>566</v>
      </c>
      <c r="V59" s="912" t="s">
        <v>566</v>
      </c>
      <c r="W59" s="912" t="s">
        <v>566</v>
      </c>
      <c r="X59" s="966" t="s">
        <v>566</v>
      </c>
      <c r="Y59" s="964"/>
    </row>
    <row r="60" spans="1:25" ht="14.4" customHeight="1" x14ac:dyDescent="0.3">
      <c r="A60" s="930" t="s">
        <v>5179</v>
      </c>
      <c r="B60" s="904">
        <v>1</v>
      </c>
      <c r="C60" s="905">
        <v>0.46</v>
      </c>
      <c r="D60" s="906">
        <v>9</v>
      </c>
      <c r="E60" s="916"/>
      <c r="F60" s="899"/>
      <c r="G60" s="900"/>
      <c r="H60" s="898"/>
      <c r="I60" s="899"/>
      <c r="J60" s="900"/>
      <c r="K60" s="901">
        <v>0.46</v>
      </c>
      <c r="L60" s="898">
        <v>2</v>
      </c>
      <c r="M60" s="898">
        <v>15</v>
      </c>
      <c r="N60" s="902">
        <v>5</v>
      </c>
      <c r="O60" s="898" t="s">
        <v>5071</v>
      </c>
      <c r="P60" s="915" t="s">
        <v>5180</v>
      </c>
      <c r="Q60" s="903">
        <f t="shared" si="0"/>
        <v>-1</v>
      </c>
      <c r="R60" s="961">
        <f t="shared" si="0"/>
        <v>-0.46</v>
      </c>
      <c r="S60" s="903">
        <f t="shared" si="1"/>
        <v>0</v>
      </c>
      <c r="T60" s="961">
        <f t="shared" si="2"/>
        <v>0</v>
      </c>
      <c r="U60" s="968" t="s">
        <v>566</v>
      </c>
      <c r="V60" s="912" t="s">
        <v>566</v>
      </c>
      <c r="W60" s="912" t="s">
        <v>566</v>
      </c>
      <c r="X60" s="966" t="s">
        <v>566</v>
      </c>
      <c r="Y60" s="964"/>
    </row>
    <row r="61" spans="1:25" ht="14.4" customHeight="1" x14ac:dyDescent="0.3">
      <c r="A61" s="930" t="s">
        <v>5181</v>
      </c>
      <c r="B61" s="912">
        <v>1</v>
      </c>
      <c r="C61" s="913">
        <v>1.28</v>
      </c>
      <c r="D61" s="914">
        <v>9</v>
      </c>
      <c r="E61" s="916"/>
      <c r="F61" s="899"/>
      <c r="G61" s="900"/>
      <c r="H61" s="895">
        <v>1</v>
      </c>
      <c r="I61" s="896">
        <v>1.28</v>
      </c>
      <c r="J61" s="897">
        <v>4</v>
      </c>
      <c r="K61" s="901">
        <v>1.28</v>
      </c>
      <c r="L61" s="898">
        <v>3</v>
      </c>
      <c r="M61" s="898">
        <v>24</v>
      </c>
      <c r="N61" s="902">
        <v>8</v>
      </c>
      <c r="O61" s="898" t="s">
        <v>5071</v>
      </c>
      <c r="P61" s="915" t="s">
        <v>5182</v>
      </c>
      <c r="Q61" s="903">
        <f t="shared" si="0"/>
        <v>0</v>
      </c>
      <c r="R61" s="961">
        <f t="shared" si="0"/>
        <v>0</v>
      </c>
      <c r="S61" s="903">
        <f t="shared" si="1"/>
        <v>1</v>
      </c>
      <c r="T61" s="961">
        <f t="shared" si="2"/>
        <v>1.28</v>
      </c>
      <c r="U61" s="968">
        <v>8</v>
      </c>
      <c r="V61" s="912">
        <v>4</v>
      </c>
      <c r="W61" s="912">
        <v>-4</v>
      </c>
      <c r="X61" s="966">
        <v>0.5</v>
      </c>
      <c r="Y61" s="964"/>
    </row>
    <row r="62" spans="1:25" ht="14.4" customHeight="1" x14ac:dyDescent="0.3">
      <c r="A62" s="931" t="s">
        <v>5183</v>
      </c>
      <c r="B62" s="527"/>
      <c r="C62" s="918"/>
      <c r="D62" s="917"/>
      <c r="E62" s="927">
        <v>1</v>
      </c>
      <c r="F62" s="922">
        <v>2.36</v>
      </c>
      <c r="G62" s="909">
        <v>7</v>
      </c>
      <c r="H62" s="919"/>
      <c r="I62" s="920"/>
      <c r="J62" s="908"/>
      <c r="K62" s="923">
        <v>2.36</v>
      </c>
      <c r="L62" s="921">
        <v>4</v>
      </c>
      <c r="M62" s="921">
        <v>39</v>
      </c>
      <c r="N62" s="924">
        <v>13</v>
      </c>
      <c r="O62" s="921" t="s">
        <v>5071</v>
      </c>
      <c r="P62" s="925" t="s">
        <v>5184</v>
      </c>
      <c r="Q62" s="926">
        <f t="shared" si="0"/>
        <v>0</v>
      </c>
      <c r="R62" s="962">
        <f t="shared" si="0"/>
        <v>0</v>
      </c>
      <c r="S62" s="926">
        <f t="shared" si="1"/>
        <v>-1</v>
      </c>
      <c r="T62" s="962">
        <f t="shared" si="2"/>
        <v>-2.36</v>
      </c>
      <c r="U62" s="969" t="s">
        <v>566</v>
      </c>
      <c r="V62" s="527" t="s">
        <v>566</v>
      </c>
      <c r="W62" s="527" t="s">
        <v>566</v>
      </c>
      <c r="X62" s="967" t="s">
        <v>566</v>
      </c>
      <c r="Y62" s="965"/>
    </row>
    <row r="63" spans="1:25" ht="14.4" customHeight="1" x14ac:dyDescent="0.3">
      <c r="A63" s="930" t="s">
        <v>5185</v>
      </c>
      <c r="B63" s="912"/>
      <c r="C63" s="913"/>
      <c r="D63" s="914"/>
      <c r="E63" s="895">
        <v>1</v>
      </c>
      <c r="F63" s="896">
        <v>0.39</v>
      </c>
      <c r="G63" s="897">
        <v>3</v>
      </c>
      <c r="H63" s="898"/>
      <c r="I63" s="899"/>
      <c r="J63" s="900"/>
      <c r="K63" s="901">
        <v>0.39</v>
      </c>
      <c r="L63" s="898">
        <v>2</v>
      </c>
      <c r="M63" s="898">
        <v>15</v>
      </c>
      <c r="N63" s="902">
        <v>5</v>
      </c>
      <c r="O63" s="898" t="s">
        <v>5071</v>
      </c>
      <c r="P63" s="915" t="s">
        <v>5186</v>
      </c>
      <c r="Q63" s="903">
        <f t="shared" si="0"/>
        <v>0</v>
      </c>
      <c r="R63" s="961">
        <f t="shared" si="0"/>
        <v>0</v>
      </c>
      <c r="S63" s="903">
        <f t="shared" si="1"/>
        <v>-1</v>
      </c>
      <c r="T63" s="961">
        <f t="shared" si="2"/>
        <v>-0.39</v>
      </c>
      <c r="U63" s="968" t="s">
        <v>566</v>
      </c>
      <c r="V63" s="912" t="s">
        <v>566</v>
      </c>
      <c r="W63" s="912" t="s">
        <v>566</v>
      </c>
      <c r="X63" s="966" t="s">
        <v>566</v>
      </c>
      <c r="Y63" s="964"/>
    </row>
    <row r="64" spans="1:25" ht="14.4" customHeight="1" x14ac:dyDescent="0.3">
      <c r="A64" s="930" t="s">
        <v>5187</v>
      </c>
      <c r="B64" s="912"/>
      <c r="C64" s="913"/>
      <c r="D64" s="914"/>
      <c r="E64" s="895">
        <v>2</v>
      </c>
      <c r="F64" s="896">
        <v>2.11</v>
      </c>
      <c r="G64" s="897">
        <v>8.5</v>
      </c>
      <c r="H64" s="898"/>
      <c r="I64" s="899"/>
      <c r="J64" s="900"/>
      <c r="K64" s="901">
        <v>1</v>
      </c>
      <c r="L64" s="898">
        <v>2</v>
      </c>
      <c r="M64" s="898">
        <v>18</v>
      </c>
      <c r="N64" s="902">
        <v>6</v>
      </c>
      <c r="O64" s="898" t="s">
        <v>5071</v>
      </c>
      <c r="P64" s="915" t="s">
        <v>5188</v>
      </c>
      <c r="Q64" s="903">
        <f t="shared" si="0"/>
        <v>0</v>
      </c>
      <c r="R64" s="961">
        <f t="shared" si="0"/>
        <v>0</v>
      </c>
      <c r="S64" s="903">
        <f t="shared" si="1"/>
        <v>-2</v>
      </c>
      <c r="T64" s="961">
        <f t="shared" si="2"/>
        <v>-2.11</v>
      </c>
      <c r="U64" s="968" t="s">
        <v>566</v>
      </c>
      <c r="V64" s="912" t="s">
        <v>566</v>
      </c>
      <c r="W64" s="912" t="s">
        <v>566</v>
      </c>
      <c r="X64" s="966" t="s">
        <v>566</v>
      </c>
      <c r="Y64" s="964"/>
    </row>
    <row r="65" spans="1:25" ht="14.4" customHeight="1" thickBot="1" x14ac:dyDescent="0.35">
      <c r="A65" s="946" t="s">
        <v>5189</v>
      </c>
      <c r="B65" s="947">
        <v>2</v>
      </c>
      <c r="C65" s="948">
        <v>6.29</v>
      </c>
      <c r="D65" s="949">
        <v>5</v>
      </c>
      <c r="E65" s="950"/>
      <c r="F65" s="951"/>
      <c r="G65" s="952"/>
      <c r="H65" s="953"/>
      <c r="I65" s="954"/>
      <c r="J65" s="955"/>
      <c r="K65" s="956">
        <v>4.42</v>
      </c>
      <c r="L65" s="953">
        <v>6</v>
      </c>
      <c r="M65" s="953">
        <v>57</v>
      </c>
      <c r="N65" s="957">
        <v>19</v>
      </c>
      <c r="O65" s="953" t="s">
        <v>5071</v>
      </c>
      <c r="P65" s="958" t="s">
        <v>5190</v>
      </c>
      <c r="Q65" s="959">
        <f t="shared" si="0"/>
        <v>-2</v>
      </c>
      <c r="R65" s="963">
        <f t="shared" si="0"/>
        <v>-6.29</v>
      </c>
      <c r="S65" s="959">
        <f t="shared" si="1"/>
        <v>0</v>
      </c>
      <c r="T65" s="963">
        <f t="shared" si="2"/>
        <v>0</v>
      </c>
      <c r="U65" s="973" t="s">
        <v>566</v>
      </c>
      <c r="V65" s="947" t="s">
        <v>566</v>
      </c>
      <c r="W65" s="947" t="s">
        <v>566</v>
      </c>
      <c r="X65" s="974" t="s">
        <v>566</v>
      </c>
      <c r="Y65" s="975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66:Q1048576">
    <cfRule type="cellIs" dxfId="13" priority="10" stopIfTrue="1" operator="lessThan">
      <formula>0</formula>
    </cfRule>
  </conditionalFormatting>
  <conditionalFormatting sqref="W66:W1048576">
    <cfRule type="cellIs" dxfId="12" priority="9" stopIfTrue="1" operator="greaterThan">
      <formula>0</formula>
    </cfRule>
  </conditionalFormatting>
  <conditionalFormatting sqref="X66:X1048576">
    <cfRule type="cellIs" dxfId="11" priority="8" stopIfTrue="1" operator="greaterThan">
      <formula>1</formula>
    </cfRule>
  </conditionalFormatting>
  <conditionalFormatting sqref="X66:X1048576">
    <cfRule type="cellIs" dxfId="10" priority="5" stopIfTrue="1" operator="greaterThan">
      <formula>1</formula>
    </cfRule>
  </conditionalFormatting>
  <conditionalFormatting sqref="W66:W1048576">
    <cfRule type="cellIs" dxfId="9" priority="6" stopIfTrue="1" operator="greaterThan">
      <formula>0</formula>
    </cfRule>
  </conditionalFormatting>
  <conditionalFormatting sqref="Q66:Q1048576">
    <cfRule type="cellIs" dxfId="8" priority="7" stopIfTrue="1" operator="lessThan">
      <formula>0</formula>
    </cfRule>
  </conditionalFormatting>
  <conditionalFormatting sqref="Q5:Q65">
    <cfRule type="cellIs" dxfId="7" priority="4" stopIfTrue="1" operator="lessThan">
      <formula>0</formula>
    </cfRule>
  </conditionalFormatting>
  <conditionalFormatting sqref="X5:X65">
    <cfRule type="cellIs" dxfId="6" priority="2" stopIfTrue="1" operator="greaterThan">
      <formula>1</formula>
    </cfRule>
  </conditionalFormatting>
  <conditionalFormatting sqref="W5:W65">
    <cfRule type="cellIs" dxfId="5" priority="3" stopIfTrue="1" operator="greaterThan">
      <formula>0</formula>
    </cfRule>
  </conditionalFormatting>
  <conditionalFormatting sqref="S5:S65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66" t="s">
        <v>175</v>
      </c>
      <c r="B1" s="566"/>
      <c r="C1" s="566"/>
      <c r="D1" s="566"/>
      <c r="E1" s="566"/>
      <c r="F1" s="566"/>
      <c r="G1" s="566"/>
      <c r="H1" s="566"/>
      <c r="I1" s="566"/>
      <c r="J1" s="566"/>
    </row>
    <row r="2" spans="1:10" ht="14.4" customHeight="1" thickBot="1" x14ac:dyDescent="0.35">
      <c r="A2" s="374" t="s">
        <v>325</v>
      </c>
      <c r="B2" s="220"/>
      <c r="C2" s="220"/>
      <c r="D2" s="220"/>
      <c r="E2" s="220"/>
      <c r="F2" s="220"/>
    </row>
    <row r="3" spans="1:10" ht="14.4" customHeight="1" x14ac:dyDescent="0.3">
      <c r="A3" s="557"/>
      <c r="B3" s="216">
        <v>2015</v>
      </c>
      <c r="C3" s="44">
        <v>2016</v>
      </c>
      <c r="D3" s="11"/>
      <c r="E3" s="561">
        <v>2017</v>
      </c>
      <c r="F3" s="562"/>
      <c r="G3" s="562"/>
      <c r="H3" s="563"/>
      <c r="I3" s="564">
        <v>2017</v>
      </c>
      <c r="J3" s="565"/>
    </row>
    <row r="4" spans="1:10" ht="14.4" customHeight="1" thickBot="1" x14ac:dyDescent="0.35">
      <c r="A4" s="558"/>
      <c r="B4" s="559" t="s">
        <v>94</v>
      </c>
      <c r="C4" s="560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98" t="s">
        <v>312</v>
      </c>
      <c r="J4" s="499" t="s">
        <v>313</v>
      </c>
    </row>
    <row r="5" spans="1:10" ht="14.4" customHeight="1" x14ac:dyDescent="0.3">
      <c r="A5" s="221" t="str">
        <f>HYPERLINK("#'Léky Žádanky'!A1","Léky (Kč)")</f>
        <v>Léky (Kč)</v>
      </c>
      <c r="B5" s="31">
        <v>3519.4474999999993</v>
      </c>
      <c r="C5" s="33">
        <v>3277.1617799999999</v>
      </c>
      <c r="D5" s="12"/>
      <c r="E5" s="226">
        <v>3472.2212299999992</v>
      </c>
      <c r="F5" s="32">
        <v>3338.8689956054686</v>
      </c>
      <c r="G5" s="225">
        <f>E5-F5</f>
        <v>133.35223439453057</v>
      </c>
      <c r="H5" s="231">
        <f>IF(F5&lt;0.00000001,"",E5/F5)</f>
        <v>1.039939343103921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16634.658239999993</v>
      </c>
      <c r="C6" s="35">
        <v>16033.875109999997</v>
      </c>
      <c r="D6" s="12"/>
      <c r="E6" s="227">
        <v>14539.873989999995</v>
      </c>
      <c r="F6" s="34">
        <v>15269.583459627152</v>
      </c>
      <c r="G6" s="228">
        <f>E6-F6</f>
        <v>-729.70946962715789</v>
      </c>
      <c r="H6" s="232">
        <f>IF(F6&lt;0.00000001,"",E6/F6)</f>
        <v>0.95221156676889629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28231.064190000001</v>
      </c>
      <c r="C7" s="35">
        <v>29465.090839999997</v>
      </c>
      <c r="D7" s="12"/>
      <c r="E7" s="227">
        <v>32076.03196</v>
      </c>
      <c r="F7" s="34">
        <v>32043.333163940431</v>
      </c>
      <c r="G7" s="228">
        <f>E7-F7</f>
        <v>32.698796059568849</v>
      </c>
      <c r="H7" s="232">
        <f>IF(F7&lt;0.00000001,"",E7/F7)</f>
        <v>1.0010204555154196</v>
      </c>
    </row>
    <row r="8" spans="1:10" ht="14.4" customHeight="1" thickBot="1" x14ac:dyDescent="0.35">
      <c r="A8" s="1" t="s">
        <v>97</v>
      </c>
      <c r="B8" s="15">
        <v>10884.483360000009</v>
      </c>
      <c r="C8" s="37">
        <v>12219.697600000029</v>
      </c>
      <c r="D8" s="12"/>
      <c r="E8" s="229">
        <v>13280.169250000008</v>
      </c>
      <c r="F8" s="36">
        <v>12335.108438854222</v>
      </c>
      <c r="G8" s="230">
        <f>E8-F8</f>
        <v>945.06081114578592</v>
      </c>
      <c r="H8" s="233">
        <f>IF(F8&lt;0.00000001,"",E8/F8)</f>
        <v>1.0766155251760048</v>
      </c>
    </row>
    <row r="9" spans="1:10" ht="14.4" customHeight="1" thickBot="1" x14ac:dyDescent="0.35">
      <c r="A9" s="2" t="s">
        <v>98</v>
      </c>
      <c r="B9" s="3">
        <v>59269.653290000002</v>
      </c>
      <c r="C9" s="39">
        <v>60995.825330000021</v>
      </c>
      <c r="D9" s="12"/>
      <c r="E9" s="3">
        <v>63368.296430000002</v>
      </c>
      <c r="F9" s="38">
        <v>62986.894058027276</v>
      </c>
      <c r="G9" s="38">
        <f>E9-F9</f>
        <v>381.40237197272654</v>
      </c>
      <c r="H9" s="234">
        <f>IF(F9&lt;0.00000001,"",E9/F9)</f>
        <v>1.0060552655862243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585.49898999999994</v>
      </c>
      <c r="C11" s="33">
        <f>IF(ISERROR(VLOOKUP("Celkem:",'ZV Vykáz.-A'!A:H,5,0)),0,VLOOKUP("Celkem:",'ZV Vykáz.-A'!A:H,5,0)/1000)</f>
        <v>572.69798000000003</v>
      </c>
      <c r="D11" s="12"/>
      <c r="E11" s="226">
        <f>IF(ISERROR(VLOOKUP("Celkem:",'ZV Vykáz.-A'!A:H,8,0)),0,VLOOKUP("Celkem:",'ZV Vykáz.-A'!A:H,8,0)/1000)</f>
        <v>562.77397999999982</v>
      </c>
      <c r="F11" s="32">
        <f>C11</f>
        <v>572.69798000000003</v>
      </c>
      <c r="G11" s="225">
        <f>E11-F11</f>
        <v>-9.9240000000002055</v>
      </c>
      <c r="H11" s="231">
        <f>IF(F11&lt;0.00000001,"",E11/F11)</f>
        <v>0.98267149466809678</v>
      </c>
      <c r="I11" s="225">
        <f>E11-B11</f>
        <v>-22.725010000000111</v>
      </c>
      <c r="J11" s="231">
        <f>IF(B11&lt;0.00000001,"",E11/B11)</f>
        <v>0.96118693560854795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82519.53</v>
      </c>
      <c r="C12" s="37">
        <f>IF(ISERROR(VLOOKUP("Celkem",CaseMix!A:D,3,0)),0,VLOOKUP("Celkem",CaseMix!A:D,3,0)*30)</f>
        <v>80798.34</v>
      </c>
      <c r="D12" s="12"/>
      <c r="E12" s="229">
        <f>IF(ISERROR(VLOOKUP("Celkem",CaseMix!A:D,4,0)),0,VLOOKUP("Celkem",CaseMix!A:D,4,0)*30)</f>
        <v>75665.97</v>
      </c>
      <c r="F12" s="36">
        <f>C12</f>
        <v>80798.34</v>
      </c>
      <c r="G12" s="230">
        <f>E12-F12</f>
        <v>-5132.3699999999953</v>
      </c>
      <c r="H12" s="233">
        <f>IF(F12&lt;0.00000001,"",E12/F12)</f>
        <v>0.93647926430171713</v>
      </c>
      <c r="I12" s="230">
        <f>E12-B12</f>
        <v>-6853.5599999999977</v>
      </c>
      <c r="J12" s="233">
        <f>IF(B12&lt;0.00000001,"",E12/B12)</f>
        <v>0.91694620655255799</v>
      </c>
    </row>
    <row r="13" spans="1:10" ht="14.4" customHeight="1" thickBot="1" x14ac:dyDescent="0.35">
      <c r="A13" s="4" t="s">
        <v>101</v>
      </c>
      <c r="B13" s="9">
        <f>SUM(B11:B12)</f>
        <v>83105.028989999992</v>
      </c>
      <c r="C13" s="41">
        <f>SUM(C11:C12)</f>
        <v>81371.037979999994</v>
      </c>
      <c r="D13" s="12"/>
      <c r="E13" s="9">
        <f>SUM(E11:E12)</f>
        <v>76228.743979999999</v>
      </c>
      <c r="F13" s="40">
        <f>SUM(F11:F12)</f>
        <v>81371.037979999994</v>
      </c>
      <c r="G13" s="40">
        <f>E13-F13</f>
        <v>-5142.2939999999944</v>
      </c>
      <c r="H13" s="235">
        <f>IF(F13&lt;0.00000001,"",E13/F13)</f>
        <v>0.93680437010937589</v>
      </c>
      <c r="I13" s="40">
        <f>SUM(I11:I12)</f>
        <v>-6876.2850099999978</v>
      </c>
      <c r="J13" s="235">
        <f>IF(B13&lt;0.00000001,"",E13/B13)</f>
        <v>0.9172578952974384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1.4021514278711245</v>
      </c>
      <c r="C15" s="43">
        <f>IF(C9=0,"",C13/C9)</f>
        <v>1.3340427404624147</v>
      </c>
      <c r="D15" s="12"/>
      <c r="E15" s="10">
        <f>IF(E9=0,"",E13/E9)</f>
        <v>1.2029476611258807</v>
      </c>
      <c r="F15" s="42">
        <f>IF(F9=0,"",F13/F9)</f>
        <v>1.2918725267678091</v>
      </c>
      <c r="G15" s="42">
        <f>IF(ISERROR(F15-E15),"",E15-F15)</f>
        <v>-8.8924865641928363E-2</v>
      </c>
      <c r="H15" s="236">
        <f>IF(ISERROR(F15-E15),"",IF(F15&lt;0.00000001,"",E15/F15))</f>
        <v>0.93116591320011022</v>
      </c>
    </row>
    <row r="17" spans="1:8" ht="14.4" customHeight="1" x14ac:dyDescent="0.3">
      <c r="A17" s="222" t="s">
        <v>202</v>
      </c>
    </row>
    <row r="18" spans="1:8" ht="14.4" customHeight="1" x14ac:dyDescent="0.3">
      <c r="A18" s="434" t="s">
        <v>240</v>
      </c>
      <c r="B18" s="435"/>
      <c r="C18" s="435"/>
      <c r="D18" s="435"/>
      <c r="E18" s="435"/>
      <c r="F18" s="435"/>
      <c r="G18" s="435"/>
      <c r="H18" s="435"/>
    </row>
    <row r="19" spans="1:8" x14ac:dyDescent="0.3">
      <c r="A19" s="433" t="s">
        <v>239</v>
      </c>
      <c r="B19" s="435"/>
      <c r="C19" s="435"/>
      <c r="D19" s="435"/>
      <c r="E19" s="435"/>
      <c r="F19" s="435"/>
      <c r="G19" s="435"/>
      <c r="H19" s="435"/>
    </row>
    <row r="20" spans="1:8" ht="14.4" customHeight="1" x14ac:dyDescent="0.3">
      <c r="A20" s="223" t="s">
        <v>268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311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67" t="s">
        <v>158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ht="14.4" customHeight="1" thickBot="1" x14ac:dyDescent="0.35">
      <c r="A2" s="374" t="s">
        <v>325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2316396</v>
      </c>
      <c r="C3" s="344">
        <f t="shared" ref="C3:L3" si="0">SUBTOTAL(9,C6:C1048576)</f>
        <v>6.5969071793474932</v>
      </c>
      <c r="D3" s="344">
        <f t="shared" si="0"/>
        <v>3080905</v>
      </c>
      <c r="E3" s="344">
        <f t="shared" si="0"/>
        <v>8</v>
      </c>
      <c r="F3" s="344">
        <f t="shared" si="0"/>
        <v>3230076</v>
      </c>
      <c r="G3" s="347">
        <f>IF(D3&lt;&gt;0,F3/D3,"")</f>
        <v>1.048417916164244</v>
      </c>
      <c r="H3" s="343">
        <f t="shared" si="0"/>
        <v>1364209.4100000001</v>
      </c>
      <c r="I3" s="344">
        <f t="shared" si="0"/>
        <v>10.804555215563369</v>
      </c>
      <c r="J3" s="344">
        <f t="shared" si="0"/>
        <v>142459.67000000001</v>
      </c>
      <c r="K3" s="344">
        <f t="shared" si="0"/>
        <v>2</v>
      </c>
      <c r="L3" s="344">
        <f t="shared" si="0"/>
        <v>345796.77999999991</v>
      </c>
      <c r="M3" s="345">
        <f>IF(J3&lt;&gt;0,L3/J3,"")</f>
        <v>2.4273310474466205</v>
      </c>
    </row>
    <row r="4" spans="1:13" ht="14.4" customHeight="1" x14ac:dyDescent="0.3">
      <c r="A4" s="700" t="s">
        <v>118</v>
      </c>
      <c r="B4" s="632" t="s">
        <v>123</v>
      </c>
      <c r="C4" s="633"/>
      <c r="D4" s="633"/>
      <c r="E4" s="633"/>
      <c r="F4" s="633"/>
      <c r="G4" s="635"/>
      <c r="H4" s="632" t="s">
        <v>124</v>
      </c>
      <c r="I4" s="633"/>
      <c r="J4" s="633"/>
      <c r="K4" s="633"/>
      <c r="L4" s="633"/>
      <c r="M4" s="635"/>
    </row>
    <row r="5" spans="1:13" s="330" customFormat="1" ht="14.4" customHeight="1" thickBot="1" x14ac:dyDescent="0.35">
      <c r="A5" s="976"/>
      <c r="B5" s="977">
        <v>2015</v>
      </c>
      <c r="C5" s="978"/>
      <c r="D5" s="978">
        <v>2016</v>
      </c>
      <c r="E5" s="978"/>
      <c r="F5" s="978">
        <v>2017</v>
      </c>
      <c r="G5" s="889" t="s">
        <v>2</v>
      </c>
      <c r="H5" s="977">
        <v>2015</v>
      </c>
      <c r="I5" s="978"/>
      <c r="J5" s="978">
        <v>2016</v>
      </c>
      <c r="K5" s="978"/>
      <c r="L5" s="978">
        <v>2017</v>
      </c>
      <c r="M5" s="889" t="s">
        <v>2</v>
      </c>
    </row>
    <row r="6" spans="1:13" ht="14.4" customHeight="1" x14ac:dyDescent="0.3">
      <c r="A6" s="848" t="s">
        <v>5192</v>
      </c>
      <c r="B6" s="871">
        <v>6525</v>
      </c>
      <c r="C6" s="834">
        <v>0.72371339840283944</v>
      </c>
      <c r="D6" s="871">
        <v>9016</v>
      </c>
      <c r="E6" s="834">
        <v>1</v>
      </c>
      <c r="F6" s="871">
        <v>6762</v>
      </c>
      <c r="G6" s="839">
        <v>0.75</v>
      </c>
      <c r="H6" s="871">
        <v>5629.76</v>
      </c>
      <c r="I6" s="834">
        <v>0.67374266241420799</v>
      </c>
      <c r="J6" s="871">
        <v>8355.9499999999989</v>
      </c>
      <c r="K6" s="834">
        <v>1</v>
      </c>
      <c r="L6" s="871">
        <v>4761</v>
      </c>
      <c r="M6" s="231">
        <v>0.56977363435635697</v>
      </c>
    </row>
    <row r="7" spans="1:13" ht="14.4" customHeight="1" x14ac:dyDescent="0.3">
      <c r="A7" s="785" t="s">
        <v>4366</v>
      </c>
      <c r="B7" s="873">
        <v>163125</v>
      </c>
      <c r="C7" s="757">
        <v>1.0439131464262172</v>
      </c>
      <c r="D7" s="873">
        <v>156263</v>
      </c>
      <c r="E7" s="757">
        <v>1</v>
      </c>
      <c r="F7" s="873">
        <v>206769</v>
      </c>
      <c r="G7" s="775">
        <v>1.3232115088024676</v>
      </c>
      <c r="H7" s="873"/>
      <c r="I7" s="757"/>
      <c r="J7" s="873"/>
      <c r="K7" s="757"/>
      <c r="L7" s="873"/>
      <c r="M7" s="798"/>
    </row>
    <row r="8" spans="1:13" ht="14.4" customHeight="1" x14ac:dyDescent="0.3">
      <c r="A8" s="785" t="s">
        <v>5193</v>
      </c>
      <c r="B8" s="873">
        <v>908723</v>
      </c>
      <c r="C8" s="757">
        <v>0.49721578246717185</v>
      </c>
      <c r="D8" s="873">
        <v>1827623</v>
      </c>
      <c r="E8" s="757">
        <v>1</v>
      </c>
      <c r="F8" s="873">
        <v>1900122</v>
      </c>
      <c r="G8" s="775">
        <v>1.0396684655424013</v>
      </c>
      <c r="H8" s="873"/>
      <c r="I8" s="757"/>
      <c r="J8" s="873"/>
      <c r="K8" s="757"/>
      <c r="L8" s="873"/>
      <c r="M8" s="798"/>
    </row>
    <row r="9" spans="1:13" ht="14.4" customHeight="1" x14ac:dyDescent="0.3">
      <c r="A9" s="785" t="s">
        <v>5194</v>
      </c>
      <c r="B9" s="873">
        <v>573960</v>
      </c>
      <c r="C9" s="757">
        <v>1.3470741341394437</v>
      </c>
      <c r="D9" s="873">
        <v>426079</v>
      </c>
      <c r="E9" s="757">
        <v>1</v>
      </c>
      <c r="F9" s="873">
        <v>467197</v>
      </c>
      <c r="G9" s="775">
        <v>1.0965032306215514</v>
      </c>
      <c r="H9" s="873">
        <v>1358579.6500000001</v>
      </c>
      <c r="I9" s="757">
        <v>10.130812553149161</v>
      </c>
      <c r="J9" s="873">
        <v>134103.72</v>
      </c>
      <c r="K9" s="757">
        <v>1</v>
      </c>
      <c r="L9" s="873">
        <v>341035.77999999991</v>
      </c>
      <c r="M9" s="798">
        <v>2.5430747185834957</v>
      </c>
    </row>
    <row r="10" spans="1:13" ht="14.4" customHeight="1" x14ac:dyDescent="0.3">
      <c r="A10" s="785" t="s">
        <v>5195</v>
      </c>
      <c r="B10" s="873">
        <v>410314</v>
      </c>
      <c r="C10" s="757">
        <v>0.94403835844624362</v>
      </c>
      <c r="D10" s="873">
        <v>434637</v>
      </c>
      <c r="E10" s="757">
        <v>1</v>
      </c>
      <c r="F10" s="873">
        <v>443303</v>
      </c>
      <c r="G10" s="775">
        <v>1.01993847739608</v>
      </c>
      <c r="H10" s="873"/>
      <c r="I10" s="757"/>
      <c r="J10" s="873"/>
      <c r="K10" s="757"/>
      <c r="L10" s="873"/>
      <c r="M10" s="798"/>
    </row>
    <row r="11" spans="1:13" ht="14.4" customHeight="1" x14ac:dyDescent="0.3">
      <c r="A11" s="785" t="s">
        <v>5196</v>
      </c>
      <c r="B11" s="873">
        <v>59134</v>
      </c>
      <c r="C11" s="757">
        <v>0.85894400464812259</v>
      </c>
      <c r="D11" s="873">
        <v>68845</v>
      </c>
      <c r="E11" s="757">
        <v>1</v>
      </c>
      <c r="F11" s="873">
        <v>56818</v>
      </c>
      <c r="G11" s="775">
        <v>0.82530321737235823</v>
      </c>
      <c r="H11" s="873"/>
      <c r="I11" s="757"/>
      <c r="J11" s="873"/>
      <c r="K11" s="757"/>
      <c r="L11" s="873"/>
      <c r="M11" s="798"/>
    </row>
    <row r="12" spans="1:13" ht="14.4" customHeight="1" x14ac:dyDescent="0.3">
      <c r="A12" s="785" t="s">
        <v>5197</v>
      </c>
      <c r="B12" s="873">
        <v>184768</v>
      </c>
      <c r="C12" s="757">
        <v>1.1820083548174543</v>
      </c>
      <c r="D12" s="873">
        <v>156317</v>
      </c>
      <c r="E12" s="757">
        <v>1</v>
      </c>
      <c r="F12" s="873">
        <v>149105</v>
      </c>
      <c r="G12" s="775">
        <v>0.95386298355265264</v>
      </c>
      <c r="H12" s="873"/>
      <c r="I12" s="757"/>
      <c r="J12" s="873"/>
      <c r="K12" s="757"/>
      <c r="L12" s="873"/>
      <c r="M12" s="798"/>
    </row>
    <row r="13" spans="1:13" ht="14.4" customHeight="1" x14ac:dyDescent="0.3">
      <c r="A13" s="785" t="s">
        <v>5198</v>
      </c>
      <c r="B13" s="873"/>
      <c r="C13" s="757"/>
      <c r="D13" s="873">
        <v>2125</v>
      </c>
      <c r="E13" s="757">
        <v>1</v>
      </c>
      <c r="F13" s="873"/>
      <c r="G13" s="775"/>
      <c r="H13" s="873"/>
      <c r="I13" s="757"/>
      <c r="J13" s="873"/>
      <c r="K13" s="757"/>
      <c r="L13" s="873"/>
      <c r="M13" s="798"/>
    </row>
    <row r="14" spans="1:13" ht="14.4" customHeight="1" thickBot="1" x14ac:dyDescent="0.35">
      <c r="A14" s="877" t="s">
        <v>5199</v>
      </c>
      <c r="B14" s="875">
        <v>9847</v>
      </c>
      <c r="C14" s="764"/>
      <c r="D14" s="875"/>
      <c r="E14" s="764"/>
      <c r="F14" s="875"/>
      <c r="G14" s="776"/>
      <c r="H14" s="875"/>
      <c r="I14" s="764"/>
      <c r="J14" s="875"/>
      <c r="K14" s="764"/>
      <c r="L14" s="875"/>
      <c r="M14" s="79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6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67" t="s">
        <v>5711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</row>
    <row r="2" spans="1:17" ht="14.4" customHeight="1" thickBot="1" x14ac:dyDescent="0.35">
      <c r="A2" s="374" t="s">
        <v>325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25097.54</v>
      </c>
      <c r="G3" s="211">
        <f t="shared" si="0"/>
        <v>3680605.41</v>
      </c>
      <c r="H3" s="212"/>
      <c r="I3" s="212"/>
      <c r="J3" s="207">
        <f t="shared" si="0"/>
        <v>50001.16</v>
      </c>
      <c r="K3" s="211">
        <f t="shared" si="0"/>
        <v>3223364.67</v>
      </c>
      <c r="L3" s="212"/>
      <c r="M3" s="212"/>
      <c r="N3" s="207">
        <f t="shared" si="0"/>
        <v>50412.409999999996</v>
      </c>
      <c r="O3" s="211">
        <f t="shared" si="0"/>
        <v>3575872.7799999993</v>
      </c>
      <c r="P3" s="177">
        <f>IF(K3=0,"",O3/K3)</f>
        <v>1.109360294626546</v>
      </c>
      <c r="Q3" s="209">
        <f>IF(N3=0,"",O3/N3)</f>
        <v>70.932391052123862</v>
      </c>
    </row>
    <row r="4" spans="1:17" ht="14.4" customHeight="1" x14ac:dyDescent="0.3">
      <c r="A4" s="640" t="s">
        <v>74</v>
      </c>
      <c r="B4" s="638" t="s">
        <v>119</v>
      </c>
      <c r="C4" s="640" t="s">
        <v>120</v>
      </c>
      <c r="D4" s="649" t="s">
        <v>90</v>
      </c>
      <c r="E4" s="641" t="s">
        <v>11</v>
      </c>
      <c r="F4" s="647">
        <v>2015</v>
      </c>
      <c r="G4" s="648"/>
      <c r="H4" s="210"/>
      <c r="I4" s="210"/>
      <c r="J4" s="647">
        <v>2016</v>
      </c>
      <c r="K4" s="648"/>
      <c r="L4" s="210"/>
      <c r="M4" s="210"/>
      <c r="N4" s="647">
        <v>2017</v>
      </c>
      <c r="O4" s="648"/>
      <c r="P4" s="650" t="s">
        <v>2</v>
      </c>
      <c r="Q4" s="639" t="s">
        <v>122</v>
      </c>
    </row>
    <row r="5" spans="1:17" ht="14.4" customHeight="1" thickBot="1" x14ac:dyDescent="0.35">
      <c r="A5" s="880"/>
      <c r="B5" s="878"/>
      <c r="C5" s="880"/>
      <c r="D5" s="890"/>
      <c r="E5" s="882"/>
      <c r="F5" s="891" t="s">
        <v>91</v>
      </c>
      <c r="G5" s="892" t="s">
        <v>14</v>
      </c>
      <c r="H5" s="893"/>
      <c r="I5" s="893"/>
      <c r="J5" s="891" t="s">
        <v>91</v>
      </c>
      <c r="K5" s="892" t="s">
        <v>14</v>
      </c>
      <c r="L5" s="893"/>
      <c r="M5" s="893"/>
      <c r="N5" s="891" t="s">
        <v>91</v>
      </c>
      <c r="O5" s="892" t="s">
        <v>14</v>
      </c>
      <c r="P5" s="894"/>
      <c r="Q5" s="887"/>
    </row>
    <row r="6" spans="1:17" ht="14.4" customHeight="1" x14ac:dyDescent="0.3">
      <c r="A6" s="833" t="s">
        <v>5200</v>
      </c>
      <c r="B6" s="834" t="s">
        <v>5201</v>
      </c>
      <c r="C6" s="834" t="s">
        <v>4557</v>
      </c>
      <c r="D6" s="834" t="s">
        <v>5202</v>
      </c>
      <c r="E6" s="834" t="s">
        <v>5203</v>
      </c>
      <c r="F6" s="225">
        <v>964</v>
      </c>
      <c r="G6" s="225">
        <v>5629.76</v>
      </c>
      <c r="H6" s="225">
        <v>0.67374266241420799</v>
      </c>
      <c r="I6" s="225">
        <v>5.84</v>
      </c>
      <c r="J6" s="225">
        <v>1396</v>
      </c>
      <c r="K6" s="225">
        <v>8355.9499999999989</v>
      </c>
      <c r="L6" s="225">
        <v>1</v>
      </c>
      <c r="M6" s="225">
        <v>5.9856375358166183</v>
      </c>
      <c r="N6" s="225">
        <v>900</v>
      </c>
      <c r="O6" s="225">
        <v>4761</v>
      </c>
      <c r="P6" s="839">
        <v>0.56977363435635697</v>
      </c>
      <c r="Q6" s="847">
        <v>5.29</v>
      </c>
    </row>
    <row r="7" spans="1:17" ht="14.4" customHeight="1" x14ac:dyDescent="0.3">
      <c r="A7" s="756" t="s">
        <v>5200</v>
      </c>
      <c r="B7" s="757" t="s">
        <v>5201</v>
      </c>
      <c r="C7" s="757" t="s">
        <v>4287</v>
      </c>
      <c r="D7" s="757" t="s">
        <v>5204</v>
      </c>
      <c r="E7" s="757" t="s">
        <v>5205</v>
      </c>
      <c r="F7" s="761">
        <v>3</v>
      </c>
      <c r="G7" s="761">
        <v>5286</v>
      </c>
      <c r="H7" s="761">
        <v>0.7241095890410959</v>
      </c>
      <c r="I7" s="761">
        <v>1762</v>
      </c>
      <c r="J7" s="761">
        <v>4</v>
      </c>
      <c r="K7" s="761">
        <v>7300</v>
      </c>
      <c r="L7" s="761">
        <v>1</v>
      </c>
      <c r="M7" s="761">
        <v>1825</v>
      </c>
      <c r="N7" s="761">
        <v>3</v>
      </c>
      <c r="O7" s="761">
        <v>5475</v>
      </c>
      <c r="P7" s="775">
        <v>0.75</v>
      </c>
      <c r="Q7" s="762">
        <v>1825</v>
      </c>
    </row>
    <row r="8" spans="1:17" ht="14.4" customHeight="1" x14ac:dyDescent="0.3">
      <c r="A8" s="756" t="s">
        <v>5200</v>
      </c>
      <c r="B8" s="757" t="s">
        <v>5201</v>
      </c>
      <c r="C8" s="757" t="s">
        <v>4287</v>
      </c>
      <c r="D8" s="757" t="s">
        <v>5206</v>
      </c>
      <c r="E8" s="757" t="s">
        <v>5207</v>
      </c>
      <c r="F8" s="761">
        <v>3</v>
      </c>
      <c r="G8" s="761">
        <v>1239</v>
      </c>
      <c r="H8" s="761">
        <v>0.72202797202797198</v>
      </c>
      <c r="I8" s="761">
        <v>413</v>
      </c>
      <c r="J8" s="761">
        <v>4</v>
      </c>
      <c r="K8" s="761">
        <v>1716</v>
      </c>
      <c r="L8" s="761">
        <v>1</v>
      </c>
      <c r="M8" s="761">
        <v>429</v>
      </c>
      <c r="N8" s="761">
        <v>3</v>
      </c>
      <c r="O8" s="761">
        <v>1287</v>
      </c>
      <c r="P8" s="775">
        <v>0.75</v>
      </c>
      <c r="Q8" s="762">
        <v>429</v>
      </c>
    </row>
    <row r="9" spans="1:17" ht="14.4" customHeight="1" x14ac:dyDescent="0.3">
      <c r="A9" s="756" t="s">
        <v>4399</v>
      </c>
      <c r="B9" s="757" t="s">
        <v>5208</v>
      </c>
      <c r="C9" s="757" t="s">
        <v>4287</v>
      </c>
      <c r="D9" s="757" t="s">
        <v>5209</v>
      </c>
      <c r="E9" s="757" t="s">
        <v>5210</v>
      </c>
      <c r="F9" s="761"/>
      <c r="G9" s="761"/>
      <c r="H9" s="761"/>
      <c r="I9" s="761"/>
      <c r="J9" s="761">
        <v>3</v>
      </c>
      <c r="K9" s="761">
        <v>69</v>
      </c>
      <c r="L9" s="761">
        <v>1</v>
      </c>
      <c r="M9" s="761">
        <v>23</v>
      </c>
      <c r="N9" s="761"/>
      <c r="O9" s="761"/>
      <c r="P9" s="775"/>
      <c r="Q9" s="762"/>
    </row>
    <row r="10" spans="1:17" ht="14.4" customHeight="1" x14ac:dyDescent="0.3">
      <c r="A10" s="756" t="s">
        <v>4399</v>
      </c>
      <c r="B10" s="757" t="s">
        <v>5208</v>
      </c>
      <c r="C10" s="757" t="s">
        <v>4287</v>
      </c>
      <c r="D10" s="757" t="s">
        <v>5211</v>
      </c>
      <c r="E10" s="757" t="s">
        <v>5212</v>
      </c>
      <c r="F10" s="761"/>
      <c r="G10" s="761"/>
      <c r="H10" s="761"/>
      <c r="I10" s="761"/>
      <c r="J10" s="761">
        <v>2</v>
      </c>
      <c r="K10" s="761">
        <v>2566</v>
      </c>
      <c r="L10" s="761">
        <v>1</v>
      </c>
      <c r="M10" s="761">
        <v>1283</v>
      </c>
      <c r="N10" s="761"/>
      <c r="O10" s="761"/>
      <c r="P10" s="775"/>
      <c r="Q10" s="762"/>
    </row>
    <row r="11" spans="1:17" ht="14.4" customHeight="1" x14ac:dyDescent="0.3">
      <c r="A11" s="756" t="s">
        <v>4399</v>
      </c>
      <c r="B11" s="757" t="s">
        <v>5208</v>
      </c>
      <c r="C11" s="757" t="s">
        <v>4287</v>
      </c>
      <c r="D11" s="757" t="s">
        <v>5213</v>
      </c>
      <c r="E11" s="757" t="s">
        <v>5214</v>
      </c>
      <c r="F11" s="761"/>
      <c r="G11" s="761"/>
      <c r="H11" s="761"/>
      <c r="I11" s="761"/>
      <c r="J11" s="761">
        <v>2</v>
      </c>
      <c r="K11" s="761">
        <v>2022</v>
      </c>
      <c r="L11" s="761">
        <v>1</v>
      </c>
      <c r="M11" s="761">
        <v>1011</v>
      </c>
      <c r="N11" s="761"/>
      <c r="O11" s="761"/>
      <c r="P11" s="775"/>
      <c r="Q11" s="762"/>
    </row>
    <row r="12" spans="1:17" ht="14.4" customHeight="1" x14ac:dyDescent="0.3">
      <c r="A12" s="756" t="s">
        <v>4399</v>
      </c>
      <c r="B12" s="757" t="s">
        <v>5208</v>
      </c>
      <c r="C12" s="757" t="s">
        <v>4287</v>
      </c>
      <c r="D12" s="757" t="s">
        <v>5215</v>
      </c>
      <c r="E12" s="757" t="s">
        <v>5216</v>
      </c>
      <c r="F12" s="761"/>
      <c r="G12" s="761"/>
      <c r="H12" s="761"/>
      <c r="I12" s="761"/>
      <c r="J12" s="761">
        <v>1</v>
      </c>
      <c r="K12" s="761">
        <v>2294</v>
      </c>
      <c r="L12" s="761">
        <v>1</v>
      </c>
      <c r="M12" s="761">
        <v>2294</v>
      </c>
      <c r="N12" s="761"/>
      <c r="O12" s="761"/>
      <c r="P12" s="775"/>
      <c r="Q12" s="762"/>
    </row>
    <row r="13" spans="1:17" ht="14.4" customHeight="1" x14ac:dyDescent="0.3">
      <c r="A13" s="756" t="s">
        <v>4399</v>
      </c>
      <c r="B13" s="757" t="s">
        <v>5208</v>
      </c>
      <c r="C13" s="757" t="s">
        <v>4287</v>
      </c>
      <c r="D13" s="757" t="s">
        <v>5217</v>
      </c>
      <c r="E13" s="757" t="s">
        <v>5218</v>
      </c>
      <c r="F13" s="761"/>
      <c r="G13" s="761"/>
      <c r="H13" s="761"/>
      <c r="I13" s="761"/>
      <c r="J13" s="761"/>
      <c r="K13" s="761"/>
      <c r="L13" s="761"/>
      <c r="M13" s="761"/>
      <c r="N13" s="761">
        <v>0</v>
      </c>
      <c r="O13" s="761">
        <v>0</v>
      </c>
      <c r="P13" s="775"/>
      <c r="Q13" s="762"/>
    </row>
    <row r="14" spans="1:17" ht="14.4" customHeight="1" x14ac:dyDescent="0.3">
      <c r="A14" s="756" t="s">
        <v>4399</v>
      </c>
      <c r="B14" s="757" t="s">
        <v>5219</v>
      </c>
      <c r="C14" s="757" t="s">
        <v>4287</v>
      </c>
      <c r="D14" s="757" t="s">
        <v>5220</v>
      </c>
      <c r="E14" s="757" t="s">
        <v>5221</v>
      </c>
      <c r="F14" s="761">
        <v>31</v>
      </c>
      <c r="G14" s="761">
        <v>10881</v>
      </c>
      <c r="H14" s="761">
        <v>4.3910411622276033</v>
      </c>
      <c r="I14" s="761">
        <v>351</v>
      </c>
      <c r="J14" s="761">
        <v>7</v>
      </c>
      <c r="K14" s="761">
        <v>2478</v>
      </c>
      <c r="L14" s="761">
        <v>1</v>
      </c>
      <c r="M14" s="761">
        <v>354</v>
      </c>
      <c r="N14" s="761">
        <v>13</v>
      </c>
      <c r="O14" s="761">
        <v>4602</v>
      </c>
      <c r="P14" s="775">
        <v>1.8571428571428572</v>
      </c>
      <c r="Q14" s="762">
        <v>354</v>
      </c>
    </row>
    <row r="15" spans="1:17" ht="14.4" customHeight="1" x14ac:dyDescent="0.3">
      <c r="A15" s="756" t="s">
        <v>4399</v>
      </c>
      <c r="B15" s="757" t="s">
        <v>5219</v>
      </c>
      <c r="C15" s="757" t="s">
        <v>4287</v>
      </c>
      <c r="D15" s="757" t="s">
        <v>5222</v>
      </c>
      <c r="E15" s="757" t="s">
        <v>5223</v>
      </c>
      <c r="F15" s="761">
        <v>17</v>
      </c>
      <c r="G15" s="761">
        <v>1105</v>
      </c>
      <c r="H15" s="761">
        <v>1.4166666666666667</v>
      </c>
      <c r="I15" s="761">
        <v>65</v>
      </c>
      <c r="J15" s="761">
        <v>12</v>
      </c>
      <c r="K15" s="761">
        <v>780</v>
      </c>
      <c r="L15" s="761">
        <v>1</v>
      </c>
      <c r="M15" s="761">
        <v>65</v>
      </c>
      <c r="N15" s="761">
        <v>26</v>
      </c>
      <c r="O15" s="761">
        <v>1690</v>
      </c>
      <c r="P15" s="775">
        <v>2.1666666666666665</v>
      </c>
      <c r="Q15" s="762">
        <v>65</v>
      </c>
    </row>
    <row r="16" spans="1:17" ht="14.4" customHeight="1" x14ac:dyDescent="0.3">
      <c r="A16" s="756" t="s">
        <v>4399</v>
      </c>
      <c r="B16" s="757" t="s">
        <v>5219</v>
      </c>
      <c r="C16" s="757" t="s">
        <v>4287</v>
      </c>
      <c r="D16" s="757" t="s">
        <v>5224</v>
      </c>
      <c r="E16" s="757" t="s">
        <v>5225</v>
      </c>
      <c r="F16" s="761"/>
      <c r="G16" s="761"/>
      <c r="H16" s="761"/>
      <c r="I16" s="761"/>
      <c r="J16" s="761">
        <v>1</v>
      </c>
      <c r="K16" s="761">
        <v>592</v>
      </c>
      <c r="L16" s="761">
        <v>1</v>
      </c>
      <c r="M16" s="761">
        <v>592</v>
      </c>
      <c r="N16" s="761">
        <v>1</v>
      </c>
      <c r="O16" s="761">
        <v>592</v>
      </c>
      <c r="P16" s="775">
        <v>1</v>
      </c>
      <c r="Q16" s="762">
        <v>592</v>
      </c>
    </row>
    <row r="17" spans="1:17" ht="14.4" customHeight="1" x14ac:dyDescent="0.3">
      <c r="A17" s="756" t="s">
        <v>4399</v>
      </c>
      <c r="B17" s="757" t="s">
        <v>5219</v>
      </c>
      <c r="C17" s="757" t="s">
        <v>4287</v>
      </c>
      <c r="D17" s="757" t="s">
        <v>5226</v>
      </c>
      <c r="E17" s="757" t="s">
        <v>5227</v>
      </c>
      <c r="F17" s="761"/>
      <c r="G17" s="761"/>
      <c r="H17" s="761"/>
      <c r="I17" s="761"/>
      <c r="J17" s="761">
        <v>1</v>
      </c>
      <c r="K17" s="761">
        <v>617</v>
      </c>
      <c r="L17" s="761">
        <v>1</v>
      </c>
      <c r="M17" s="761">
        <v>617</v>
      </c>
      <c r="N17" s="761">
        <v>1</v>
      </c>
      <c r="O17" s="761">
        <v>617</v>
      </c>
      <c r="P17" s="775">
        <v>1</v>
      </c>
      <c r="Q17" s="762">
        <v>617</v>
      </c>
    </row>
    <row r="18" spans="1:17" ht="14.4" customHeight="1" x14ac:dyDescent="0.3">
      <c r="A18" s="756" t="s">
        <v>4399</v>
      </c>
      <c r="B18" s="757" t="s">
        <v>5219</v>
      </c>
      <c r="C18" s="757" t="s">
        <v>4287</v>
      </c>
      <c r="D18" s="757" t="s">
        <v>5228</v>
      </c>
      <c r="E18" s="757" t="s">
        <v>5229</v>
      </c>
      <c r="F18" s="761"/>
      <c r="G18" s="761"/>
      <c r="H18" s="761"/>
      <c r="I18" s="761"/>
      <c r="J18" s="761">
        <v>8</v>
      </c>
      <c r="K18" s="761">
        <v>1224</v>
      </c>
      <c r="L18" s="761">
        <v>1</v>
      </c>
      <c r="M18" s="761">
        <v>153</v>
      </c>
      <c r="N18" s="761">
        <v>60</v>
      </c>
      <c r="O18" s="761">
        <v>9180</v>
      </c>
      <c r="P18" s="775">
        <v>7.5</v>
      </c>
      <c r="Q18" s="762">
        <v>153</v>
      </c>
    </row>
    <row r="19" spans="1:17" ht="14.4" customHeight="1" x14ac:dyDescent="0.3">
      <c r="A19" s="756" t="s">
        <v>4399</v>
      </c>
      <c r="B19" s="757" t="s">
        <v>5219</v>
      </c>
      <c r="C19" s="757" t="s">
        <v>4287</v>
      </c>
      <c r="D19" s="757" t="s">
        <v>5230</v>
      </c>
      <c r="E19" s="757" t="s">
        <v>5231</v>
      </c>
      <c r="F19" s="761">
        <v>14</v>
      </c>
      <c r="G19" s="761">
        <v>336</v>
      </c>
      <c r="H19" s="761">
        <v>0.875</v>
      </c>
      <c r="I19" s="761">
        <v>24</v>
      </c>
      <c r="J19" s="761">
        <v>16</v>
      </c>
      <c r="K19" s="761">
        <v>384</v>
      </c>
      <c r="L19" s="761">
        <v>1</v>
      </c>
      <c r="M19" s="761">
        <v>24</v>
      </c>
      <c r="N19" s="761">
        <v>17</v>
      </c>
      <c r="O19" s="761">
        <v>408</v>
      </c>
      <c r="P19" s="775">
        <v>1.0625</v>
      </c>
      <c r="Q19" s="762">
        <v>24</v>
      </c>
    </row>
    <row r="20" spans="1:17" ht="14.4" customHeight="1" x14ac:dyDescent="0.3">
      <c r="A20" s="756" t="s">
        <v>4399</v>
      </c>
      <c r="B20" s="757" t="s">
        <v>5219</v>
      </c>
      <c r="C20" s="757" t="s">
        <v>4287</v>
      </c>
      <c r="D20" s="757" t="s">
        <v>5232</v>
      </c>
      <c r="E20" s="757" t="s">
        <v>5233</v>
      </c>
      <c r="F20" s="761">
        <v>14</v>
      </c>
      <c r="G20" s="761">
        <v>756</v>
      </c>
      <c r="H20" s="761">
        <v>0.52867132867132871</v>
      </c>
      <c r="I20" s="761">
        <v>54</v>
      </c>
      <c r="J20" s="761">
        <v>26</v>
      </c>
      <c r="K20" s="761">
        <v>1430</v>
      </c>
      <c r="L20" s="761">
        <v>1</v>
      </c>
      <c r="M20" s="761">
        <v>55</v>
      </c>
      <c r="N20" s="761">
        <v>37</v>
      </c>
      <c r="O20" s="761">
        <v>2035</v>
      </c>
      <c r="P20" s="775">
        <v>1.4230769230769231</v>
      </c>
      <c r="Q20" s="762">
        <v>55</v>
      </c>
    </row>
    <row r="21" spans="1:17" ht="14.4" customHeight="1" x14ac:dyDescent="0.3">
      <c r="A21" s="756" t="s">
        <v>4399</v>
      </c>
      <c r="B21" s="757" t="s">
        <v>5219</v>
      </c>
      <c r="C21" s="757" t="s">
        <v>4287</v>
      </c>
      <c r="D21" s="757" t="s">
        <v>5234</v>
      </c>
      <c r="E21" s="757" t="s">
        <v>5235</v>
      </c>
      <c r="F21" s="761">
        <v>965</v>
      </c>
      <c r="G21" s="761">
        <v>74305</v>
      </c>
      <c r="H21" s="761">
        <v>1.0842696629213484</v>
      </c>
      <c r="I21" s="761">
        <v>77</v>
      </c>
      <c r="J21" s="761">
        <v>890</v>
      </c>
      <c r="K21" s="761">
        <v>68530</v>
      </c>
      <c r="L21" s="761">
        <v>1</v>
      </c>
      <c r="M21" s="761">
        <v>77</v>
      </c>
      <c r="N21" s="761">
        <v>1074</v>
      </c>
      <c r="O21" s="761">
        <v>82698</v>
      </c>
      <c r="P21" s="775">
        <v>1.2067415730337079</v>
      </c>
      <c r="Q21" s="762">
        <v>77</v>
      </c>
    </row>
    <row r="22" spans="1:17" ht="14.4" customHeight="1" x14ac:dyDescent="0.3">
      <c r="A22" s="756" t="s">
        <v>4399</v>
      </c>
      <c r="B22" s="757" t="s">
        <v>5219</v>
      </c>
      <c r="C22" s="757" t="s">
        <v>4287</v>
      </c>
      <c r="D22" s="757" t="s">
        <v>5236</v>
      </c>
      <c r="E22" s="757" t="s">
        <v>5237</v>
      </c>
      <c r="F22" s="761">
        <v>20</v>
      </c>
      <c r="G22" s="761">
        <v>460</v>
      </c>
      <c r="H22" s="761">
        <v>0.76666666666666672</v>
      </c>
      <c r="I22" s="761">
        <v>23</v>
      </c>
      <c r="J22" s="761">
        <v>25</v>
      </c>
      <c r="K22" s="761">
        <v>600</v>
      </c>
      <c r="L22" s="761">
        <v>1</v>
      </c>
      <c r="M22" s="761">
        <v>24</v>
      </c>
      <c r="N22" s="761">
        <v>23</v>
      </c>
      <c r="O22" s="761">
        <v>552</v>
      </c>
      <c r="P22" s="775">
        <v>0.92</v>
      </c>
      <c r="Q22" s="762">
        <v>24</v>
      </c>
    </row>
    <row r="23" spans="1:17" ht="14.4" customHeight="1" x14ac:dyDescent="0.3">
      <c r="A23" s="756" t="s">
        <v>4399</v>
      </c>
      <c r="B23" s="757" t="s">
        <v>5219</v>
      </c>
      <c r="C23" s="757" t="s">
        <v>4287</v>
      </c>
      <c r="D23" s="757" t="s">
        <v>5238</v>
      </c>
      <c r="E23" s="757" t="s">
        <v>5239</v>
      </c>
      <c r="F23" s="761">
        <v>3</v>
      </c>
      <c r="G23" s="761">
        <v>198</v>
      </c>
      <c r="H23" s="761">
        <v>0.27272727272727271</v>
      </c>
      <c r="I23" s="761">
        <v>66</v>
      </c>
      <c r="J23" s="761">
        <v>11</v>
      </c>
      <c r="K23" s="761">
        <v>726</v>
      </c>
      <c r="L23" s="761">
        <v>1</v>
      </c>
      <c r="M23" s="761">
        <v>66</v>
      </c>
      <c r="N23" s="761">
        <v>5</v>
      </c>
      <c r="O23" s="761">
        <v>330</v>
      </c>
      <c r="P23" s="775">
        <v>0.45454545454545453</v>
      </c>
      <c r="Q23" s="762">
        <v>66</v>
      </c>
    </row>
    <row r="24" spans="1:17" ht="14.4" customHeight="1" x14ac:dyDescent="0.3">
      <c r="A24" s="756" t="s">
        <v>4399</v>
      </c>
      <c r="B24" s="757" t="s">
        <v>5219</v>
      </c>
      <c r="C24" s="757" t="s">
        <v>4287</v>
      </c>
      <c r="D24" s="757" t="s">
        <v>5240</v>
      </c>
      <c r="E24" s="757" t="s">
        <v>5241</v>
      </c>
      <c r="F24" s="761">
        <v>4</v>
      </c>
      <c r="G24" s="761">
        <v>96</v>
      </c>
      <c r="H24" s="761">
        <v>1.92</v>
      </c>
      <c r="I24" s="761">
        <v>24</v>
      </c>
      <c r="J24" s="761">
        <v>2</v>
      </c>
      <c r="K24" s="761">
        <v>50</v>
      </c>
      <c r="L24" s="761">
        <v>1</v>
      </c>
      <c r="M24" s="761">
        <v>25</v>
      </c>
      <c r="N24" s="761">
        <v>4</v>
      </c>
      <c r="O24" s="761">
        <v>100</v>
      </c>
      <c r="P24" s="775">
        <v>2</v>
      </c>
      <c r="Q24" s="762">
        <v>25</v>
      </c>
    </row>
    <row r="25" spans="1:17" ht="14.4" customHeight="1" x14ac:dyDescent="0.3">
      <c r="A25" s="756" t="s">
        <v>4399</v>
      </c>
      <c r="B25" s="757" t="s">
        <v>5219</v>
      </c>
      <c r="C25" s="757" t="s">
        <v>4287</v>
      </c>
      <c r="D25" s="757" t="s">
        <v>5242</v>
      </c>
      <c r="E25" s="757" t="s">
        <v>5243</v>
      </c>
      <c r="F25" s="761"/>
      <c r="G25" s="761"/>
      <c r="H25" s="761"/>
      <c r="I25" s="761"/>
      <c r="J25" s="761">
        <v>1</v>
      </c>
      <c r="K25" s="761">
        <v>742</v>
      </c>
      <c r="L25" s="761">
        <v>1</v>
      </c>
      <c r="M25" s="761">
        <v>742</v>
      </c>
      <c r="N25" s="761">
        <v>1</v>
      </c>
      <c r="O25" s="761">
        <v>742</v>
      </c>
      <c r="P25" s="775">
        <v>1</v>
      </c>
      <c r="Q25" s="762">
        <v>742</v>
      </c>
    </row>
    <row r="26" spans="1:17" ht="14.4" customHeight="1" x14ac:dyDescent="0.3">
      <c r="A26" s="756" t="s">
        <v>4399</v>
      </c>
      <c r="B26" s="757" t="s">
        <v>5219</v>
      </c>
      <c r="C26" s="757" t="s">
        <v>4287</v>
      </c>
      <c r="D26" s="757" t="s">
        <v>5244</v>
      </c>
      <c r="E26" s="757" t="s">
        <v>5245</v>
      </c>
      <c r="F26" s="761">
        <v>22</v>
      </c>
      <c r="G26" s="761">
        <v>3960</v>
      </c>
      <c r="H26" s="761">
        <v>0.47561854431900075</v>
      </c>
      <c r="I26" s="761">
        <v>180</v>
      </c>
      <c r="J26" s="761">
        <v>46</v>
      </c>
      <c r="K26" s="761">
        <v>8326</v>
      </c>
      <c r="L26" s="761">
        <v>1</v>
      </c>
      <c r="M26" s="761">
        <v>181</v>
      </c>
      <c r="N26" s="761">
        <v>45</v>
      </c>
      <c r="O26" s="761">
        <v>8145</v>
      </c>
      <c r="P26" s="775">
        <v>0.97826086956521741</v>
      </c>
      <c r="Q26" s="762">
        <v>181</v>
      </c>
    </row>
    <row r="27" spans="1:17" ht="14.4" customHeight="1" x14ac:dyDescent="0.3">
      <c r="A27" s="756" t="s">
        <v>4399</v>
      </c>
      <c r="B27" s="757" t="s">
        <v>5219</v>
      </c>
      <c r="C27" s="757" t="s">
        <v>4287</v>
      </c>
      <c r="D27" s="757" t="s">
        <v>5246</v>
      </c>
      <c r="E27" s="757" t="s">
        <v>5247</v>
      </c>
      <c r="F27" s="761">
        <v>12</v>
      </c>
      <c r="G27" s="761">
        <v>3036</v>
      </c>
      <c r="H27" s="761">
        <v>0.51968503937007871</v>
      </c>
      <c r="I27" s="761">
        <v>253</v>
      </c>
      <c r="J27" s="761">
        <v>23</v>
      </c>
      <c r="K27" s="761">
        <v>5842</v>
      </c>
      <c r="L27" s="761">
        <v>1</v>
      </c>
      <c r="M27" s="761">
        <v>254</v>
      </c>
      <c r="N27" s="761">
        <v>32</v>
      </c>
      <c r="O27" s="761">
        <v>8128</v>
      </c>
      <c r="P27" s="775">
        <v>1.3913043478260869</v>
      </c>
      <c r="Q27" s="762">
        <v>254</v>
      </c>
    </row>
    <row r="28" spans="1:17" ht="14.4" customHeight="1" x14ac:dyDescent="0.3">
      <c r="A28" s="756" t="s">
        <v>4399</v>
      </c>
      <c r="B28" s="757" t="s">
        <v>5219</v>
      </c>
      <c r="C28" s="757" t="s">
        <v>4287</v>
      </c>
      <c r="D28" s="757" t="s">
        <v>5248</v>
      </c>
      <c r="E28" s="757" t="s">
        <v>5249</v>
      </c>
      <c r="F28" s="761"/>
      <c r="G28" s="761"/>
      <c r="H28" s="761"/>
      <c r="I28" s="761"/>
      <c r="J28" s="761">
        <v>1</v>
      </c>
      <c r="K28" s="761">
        <v>268</v>
      </c>
      <c r="L28" s="761">
        <v>1</v>
      </c>
      <c r="M28" s="761">
        <v>268</v>
      </c>
      <c r="N28" s="761">
        <v>1</v>
      </c>
      <c r="O28" s="761">
        <v>268</v>
      </c>
      <c r="P28" s="775">
        <v>1</v>
      </c>
      <c r="Q28" s="762">
        <v>268</v>
      </c>
    </row>
    <row r="29" spans="1:17" ht="14.4" customHeight="1" x14ac:dyDescent="0.3">
      <c r="A29" s="756" t="s">
        <v>4399</v>
      </c>
      <c r="B29" s="757" t="s">
        <v>5219</v>
      </c>
      <c r="C29" s="757" t="s">
        <v>4287</v>
      </c>
      <c r="D29" s="757" t="s">
        <v>5250</v>
      </c>
      <c r="E29" s="757" t="s">
        <v>5251</v>
      </c>
      <c r="F29" s="761">
        <v>312</v>
      </c>
      <c r="G29" s="761">
        <v>67392</v>
      </c>
      <c r="H29" s="761">
        <v>1.3989288827998505</v>
      </c>
      <c r="I29" s="761">
        <v>216</v>
      </c>
      <c r="J29" s="761">
        <v>222</v>
      </c>
      <c r="K29" s="761">
        <v>48174</v>
      </c>
      <c r="L29" s="761">
        <v>1</v>
      </c>
      <c r="M29" s="761">
        <v>217</v>
      </c>
      <c r="N29" s="761">
        <v>350</v>
      </c>
      <c r="O29" s="761">
        <v>75950</v>
      </c>
      <c r="P29" s="775">
        <v>1.5765765765765767</v>
      </c>
      <c r="Q29" s="762">
        <v>217</v>
      </c>
    </row>
    <row r="30" spans="1:17" ht="14.4" customHeight="1" x14ac:dyDescent="0.3">
      <c r="A30" s="756" t="s">
        <v>4399</v>
      </c>
      <c r="B30" s="757" t="s">
        <v>5219</v>
      </c>
      <c r="C30" s="757" t="s">
        <v>4287</v>
      </c>
      <c r="D30" s="757" t="s">
        <v>5252</v>
      </c>
      <c r="E30" s="757" t="s">
        <v>5253</v>
      </c>
      <c r="F30" s="761"/>
      <c r="G30" s="761"/>
      <c r="H30" s="761"/>
      <c r="I30" s="761"/>
      <c r="J30" s="761"/>
      <c r="K30" s="761"/>
      <c r="L30" s="761"/>
      <c r="M30" s="761"/>
      <c r="N30" s="761">
        <v>2</v>
      </c>
      <c r="O30" s="761">
        <v>74</v>
      </c>
      <c r="P30" s="775"/>
      <c r="Q30" s="762">
        <v>37</v>
      </c>
    </row>
    <row r="31" spans="1:17" ht="14.4" customHeight="1" x14ac:dyDescent="0.3">
      <c r="A31" s="756" t="s">
        <v>4399</v>
      </c>
      <c r="B31" s="757" t="s">
        <v>5219</v>
      </c>
      <c r="C31" s="757" t="s">
        <v>4287</v>
      </c>
      <c r="D31" s="757" t="s">
        <v>5254</v>
      </c>
      <c r="E31" s="757" t="s">
        <v>5255</v>
      </c>
      <c r="F31" s="761"/>
      <c r="G31" s="761"/>
      <c r="H31" s="761"/>
      <c r="I31" s="761"/>
      <c r="J31" s="761">
        <v>1</v>
      </c>
      <c r="K31" s="761">
        <v>592</v>
      </c>
      <c r="L31" s="761">
        <v>1</v>
      </c>
      <c r="M31" s="761">
        <v>592</v>
      </c>
      <c r="N31" s="761">
        <v>1</v>
      </c>
      <c r="O31" s="761">
        <v>592</v>
      </c>
      <c r="P31" s="775">
        <v>1</v>
      </c>
      <c r="Q31" s="762">
        <v>592</v>
      </c>
    </row>
    <row r="32" spans="1:17" ht="14.4" customHeight="1" x14ac:dyDescent="0.3">
      <c r="A32" s="756" t="s">
        <v>4399</v>
      </c>
      <c r="B32" s="757" t="s">
        <v>5219</v>
      </c>
      <c r="C32" s="757" t="s">
        <v>4287</v>
      </c>
      <c r="D32" s="757" t="s">
        <v>5256</v>
      </c>
      <c r="E32" s="757" t="s">
        <v>5257</v>
      </c>
      <c r="F32" s="761">
        <v>12</v>
      </c>
      <c r="G32" s="761">
        <v>600</v>
      </c>
      <c r="H32" s="761">
        <v>12</v>
      </c>
      <c r="I32" s="761">
        <v>50</v>
      </c>
      <c r="J32" s="761">
        <v>1</v>
      </c>
      <c r="K32" s="761">
        <v>50</v>
      </c>
      <c r="L32" s="761">
        <v>1</v>
      </c>
      <c r="M32" s="761">
        <v>50</v>
      </c>
      <c r="N32" s="761">
        <v>1</v>
      </c>
      <c r="O32" s="761">
        <v>50</v>
      </c>
      <c r="P32" s="775">
        <v>1</v>
      </c>
      <c r="Q32" s="762">
        <v>50</v>
      </c>
    </row>
    <row r="33" spans="1:17" ht="14.4" customHeight="1" x14ac:dyDescent="0.3">
      <c r="A33" s="756" t="s">
        <v>4399</v>
      </c>
      <c r="B33" s="757" t="s">
        <v>5219</v>
      </c>
      <c r="C33" s="757" t="s">
        <v>4287</v>
      </c>
      <c r="D33" s="757" t="s">
        <v>5258</v>
      </c>
      <c r="E33" s="757" t="s">
        <v>5259</v>
      </c>
      <c r="F33" s="761"/>
      <c r="G33" s="761"/>
      <c r="H33" s="761"/>
      <c r="I33" s="761"/>
      <c r="J33" s="761">
        <v>1</v>
      </c>
      <c r="K33" s="761">
        <v>547</v>
      </c>
      <c r="L33" s="761">
        <v>1</v>
      </c>
      <c r="M33" s="761">
        <v>547</v>
      </c>
      <c r="N33" s="761">
        <v>1</v>
      </c>
      <c r="O33" s="761">
        <v>547</v>
      </c>
      <c r="P33" s="775">
        <v>1</v>
      </c>
      <c r="Q33" s="762">
        <v>547</v>
      </c>
    </row>
    <row r="34" spans="1:17" ht="14.4" customHeight="1" x14ac:dyDescent="0.3">
      <c r="A34" s="756" t="s">
        <v>4399</v>
      </c>
      <c r="B34" s="757" t="s">
        <v>5219</v>
      </c>
      <c r="C34" s="757" t="s">
        <v>4287</v>
      </c>
      <c r="D34" s="757" t="s">
        <v>5260</v>
      </c>
      <c r="E34" s="757" t="s">
        <v>5261</v>
      </c>
      <c r="F34" s="761"/>
      <c r="G34" s="761"/>
      <c r="H34" s="761"/>
      <c r="I34" s="761"/>
      <c r="J34" s="761">
        <v>1</v>
      </c>
      <c r="K34" s="761">
        <v>736</v>
      </c>
      <c r="L34" s="761">
        <v>1</v>
      </c>
      <c r="M34" s="761">
        <v>736</v>
      </c>
      <c r="N34" s="761">
        <v>1</v>
      </c>
      <c r="O34" s="761">
        <v>736</v>
      </c>
      <c r="P34" s="775">
        <v>1</v>
      </c>
      <c r="Q34" s="762">
        <v>736</v>
      </c>
    </row>
    <row r="35" spans="1:17" ht="14.4" customHeight="1" x14ac:dyDescent="0.3">
      <c r="A35" s="756" t="s">
        <v>4399</v>
      </c>
      <c r="B35" s="757" t="s">
        <v>5219</v>
      </c>
      <c r="C35" s="757" t="s">
        <v>4287</v>
      </c>
      <c r="D35" s="757" t="s">
        <v>5262</v>
      </c>
      <c r="E35" s="757" t="s">
        <v>5263</v>
      </c>
      <c r="F35" s="761"/>
      <c r="G35" s="761"/>
      <c r="H35" s="761"/>
      <c r="I35" s="761"/>
      <c r="J35" s="761">
        <v>1</v>
      </c>
      <c r="K35" s="761">
        <v>346</v>
      </c>
      <c r="L35" s="761">
        <v>1</v>
      </c>
      <c r="M35" s="761">
        <v>346</v>
      </c>
      <c r="N35" s="761">
        <v>1</v>
      </c>
      <c r="O35" s="761">
        <v>346</v>
      </c>
      <c r="P35" s="775">
        <v>1</v>
      </c>
      <c r="Q35" s="762">
        <v>346</v>
      </c>
    </row>
    <row r="36" spans="1:17" ht="14.4" customHeight="1" x14ac:dyDescent="0.3">
      <c r="A36" s="756" t="s">
        <v>4399</v>
      </c>
      <c r="B36" s="757" t="s">
        <v>5219</v>
      </c>
      <c r="C36" s="757" t="s">
        <v>4287</v>
      </c>
      <c r="D36" s="757" t="s">
        <v>5264</v>
      </c>
      <c r="E36" s="757" t="s">
        <v>5265</v>
      </c>
      <c r="F36" s="761"/>
      <c r="G36" s="761"/>
      <c r="H36" s="761"/>
      <c r="I36" s="761"/>
      <c r="J36" s="761">
        <v>1</v>
      </c>
      <c r="K36" s="761">
        <v>232</v>
      </c>
      <c r="L36" s="761">
        <v>1</v>
      </c>
      <c r="M36" s="761">
        <v>232</v>
      </c>
      <c r="N36" s="761">
        <v>1</v>
      </c>
      <c r="O36" s="761">
        <v>232</v>
      </c>
      <c r="P36" s="775">
        <v>1</v>
      </c>
      <c r="Q36" s="762">
        <v>232</v>
      </c>
    </row>
    <row r="37" spans="1:17" ht="14.4" customHeight="1" x14ac:dyDescent="0.3">
      <c r="A37" s="756" t="s">
        <v>4399</v>
      </c>
      <c r="B37" s="757" t="s">
        <v>5219</v>
      </c>
      <c r="C37" s="757" t="s">
        <v>4287</v>
      </c>
      <c r="D37" s="757" t="s">
        <v>5266</v>
      </c>
      <c r="E37" s="757" t="s">
        <v>5267</v>
      </c>
      <c r="F37" s="761"/>
      <c r="G37" s="761"/>
      <c r="H37" s="761"/>
      <c r="I37" s="761"/>
      <c r="J37" s="761">
        <v>8</v>
      </c>
      <c r="K37" s="761">
        <v>1864</v>
      </c>
      <c r="L37" s="761">
        <v>1</v>
      </c>
      <c r="M37" s="761">
        <v>233</v>
      </c>
      <c r="N37" s="761">
        <v>35</v>
      </c>
      <c r="O37" s="761">
        <v>8155</v>
      </c>
      <c r="P37" s="775">
        <v>4.375</v>
      </c>
      <c r="Q37" s="762">
        <v>233</v>
      </c>
    </row>
    <row r="38" spans="1:17" ht="14.4" customHeight="1" x14ac:dyDescent="0.3">
      <c r="A38" s="756" t="s">
        <v>4399</v>
      </c>
      <c r="B38" s="757" t="s">
        <v>5219</v>
      </c>
      <c r="C38" s="757" t="s">
        <v>4287</v>
      </c>
      <c r="D38" s="757" t="s">
        <v>5268</v>
      </c>
      <c r="E38" s="757" t="s">
        <v>5269</v>
      </c>
      <c r="F38" s="761"/>
      <c r="G38" s="761"/>
      <c r="H38" s="761"/>
      <c r="I38" s="761"/>
      <c r="J38" s="761">
        <v>3</v>
      </c>
      <c r="K38" s="761">
        <v>2367</v>
      </c>
      <c r="L38" s="761">
        <v>1</v>
      </c>
      <c r="M38" s="761">
        <v>789</v>
      </c>
      <c r="N38" s="761"/>
      <c r="O38" s="761"/>
      <c r="P38" s="775"/>
      <c r="Q38" s="762"/>
    </row>
    <row r="39" spans="1:17" ht="14.4" customHeight="1" x14ac:dyDescent="0.3">
      <c r="A39" s="756" t="s">
        <v>4399</v>
      </c>
      <c r="B39" s="757" t="s">
        <v>5219</v>
      </c>
      <c r="C39" s="757" t="s">
        <v>4287</v>
      </c>
      <c r="D39" s="757" t="s">
        <v>5270</v>
      </c>
      <c r="E39" s="757" t="s">
        <v>5271</v>
      </c>
      <c r="F39" s="761"/>
      <c r="G39" s="761"/>
      <c r="H39" s="761"/>
      <c r="I39" s="761"/>
      <c r="J39" s="761">
        <v>1</v>
      </c>
      <c r="K39" s="761">
        <v>919</v>
      </c>
      <c r="L39" s="761">
        <v>1</v>
      </c>
      <c r="M39" s="761">
        <v>919</v>
      </c>
      <c r="N39" s="761"/>
      <c r="O39" s="761"/>
      <c r="P39" s="775"/>
      <c r="Q39" s="762"/>
    </row>
    <row r="40" spans="1:17" ht="14.4" customHeight="1" x14ac:dyDescent="0.3">
      <c r="A40" s="756" t="s">
        <v>4399</v>
      </c>
      <c r="B40" s="757" t="s">
        <v>5219</v>
      </c>
      <c r="C40" s="757" t="s">
        <v>4287</v>
      </c>
      <c r="D40" s="757" t="s">
        <v>5272</v>
      </c>
      <c r="E40" s="757" t="s">
        <v>5273</v>
      </c>
      <c r="F40" s="761"/>
      <c r="G40" s="761"/>
      <c r="H40" s="761"/>
      <c r="I40" s="761"/>
      <c r="J40" s="761">
        <v>1</v>
      </c>
      <c r="K40" s="761">
        <v>896</v>
      </c>
      <c r="L40" s="761">
        <v>1</v>
      </c>
      <c r="M40" s="761">
        <v>896</v>
      </c>
      <c r="N40" s="761"/>
      <c r="O40" s="761"/>
      <c r="P40" s="775"/>
      <c r="Q40" s="762"/>
    </row>
    <row r="41" spans="1:17" ht="14.4" customHeight="1" x14ac:dyDescent="0.3">
      <c r="A41" s="756" t="s">
        <v>5274</v>
      </c>
      <c r="B41" s="757" t="s">
        <v>5275</v>
      </c>
      <c r="C41" s="757" t="s">
        <v>4287</v>
      </c>
      <c r="D41" s="757" t="s">
        <v>5276</v>
      </c>
      <c r="E41" s="757" t="s">
        <v>5277</v>
      </c>
      <c r="F41" s="761">
        <v>787</v>
      </c>
      <c r="G41" s="761">
        <v>21249</v>
      </c>
      <c r="H41" s="761">
        <v>1.2277691107644306</v>
      </c>
      <c r="I41" s="761">
        <v>27</v>
      </c>
      <c r="J41" s="761">
        <v>641</v>
      </c>
      <c r="K41" s="761">
        <v>17307</v>
      </c>
      <c r="L41" s="761">
        <v>1</v>
      </c>
      <c r="M41" s="761">
        <v>27</v>
      </c>
      <c r="N41" s="761">
        <v>690</v>
      </c>
      <c r="O41" s="761">
        <v>18630</v>
      </c>
      <c r="P41" s="775">
        <v>1.076443057722309</v>
      </c>
      <c r="Q41" s="762">
        <v>27</v>
      </c>
    </row>
    <row r="42" spans="1:17" ht="14.4" customHeight="1" x14ac:dyDescent="0.3">
      <c r="A42" s="756" t="s">
        <v>5274</v>
      </c>
      <c r="B42" s="757" t="s">
        <v>5275</v>
      </c>
      <c r="C42" s="757" t="s">
        <v>4287</v>
      </c>
      <c r="D42" s="757" t="s">
        <v>5278</v>
      </c>
      <c r="E42" s="757" t="s">
        <v>5279</v>
      </c>
      <c r="F42" s="761">
        <v>7</v>
      </c>
      <c r="G42" s="761">
        <v>378</v>
      </c>
      <c r="H42" s="761">
        <v>0.5</v>
      </c>
      <c r="I42" s="761">
        <v>54</v>
      </c>
      <c r="J42" s="761">
        <v>14</v>
      </c>
      <c r="K42" s="761">
        <v>756</v>
      </c>
      <c r="L42" s="761">
        <v>1</v>
      </c>
      <c r="M42" s="761">
        <v>54</v>
      </c>
      <c r="N42" s="761">
        <v>18</v>
      </c>
      <c r="O42" s="761">
        <v>972</v>
      </c>
      <c r="P42" s="775">
        <v>1.2857142857142858</v>
      </c>
      <c r="Q42" s="762">
        <v>54</v>
      </c>
    </row>
    <row r="43" spans="1:17" ht="14.4" customHeight="1" x14ac:dyDescent="0.3">
      <c r="A43" s="756" t="s">
        <v>5274</v>
      </c>
      <c r="B43" s="757" t="s">
        <v>5275</v>
      </c>
      <c r="C43" s="757" t="s">
        <v>4287</v>
      </c>
      <c r="D43" s="757" t="s">
        <v>5280</v>
      </c>
      <c r="E43" s="757" t="s">
        <v>5281</v>
      </c>
      <c r="F43" s="761">
        <v>768</v>
      </c>
      <c r="G43" s="761">
        <v>18432</v>
      </c>
      <c r="H43" s="761">
        <v>1.2287999999999999</v>
      </c>
      <c r="I43" s="761">
        <v>24</v>
      </c>
      <c r="J43" s="761">
        <v>625</v>
      </c>
      <c r="K43" s="761">
        <v>15000</v>
      </c>
      <c r="L43" s="761">
        <v>1</v>
      </c>
      <c r="M43" s="761">
        <v>24</v>
      </c>
      <c r="N43" s="761">
        <v>666</v>
      </c>
      <c r="O43" s="761">
        <v>15984</v>
      </c>
      <c r="P43" s="775">
        <v>1.0656000000000001</v>
      </c>
      <c r="Q43" s="762">
        <v>24</v>
      </c>
    </row>
    <row r="44" spans="1:17" ht="14.4" customHeight="1" x14ac:dyDescent="0.3">
      <c r="A44" s="756" t="s">
        <v>5274</v>
      </c>
      <c r="B44" s="757" t="s">
        <v>5275</v>
      </c>
      <c r="C44" s="757" t="s">
        <v>4287</v>
      </c>
      <c r="D44" s="757" t="s">
        <v>5282</v>
      </c>
      <c r="E44" s="757" t="s">
        <v>5283</v>
      </c>
      <c r="F44" s="761">
        <v>1483</v>
      </c>
      <c r="G44" s="761">
        <v>40041</v>
      </c>
      <c r="H44" s="761">
        <v>1.0993328391401038</v>
      </c>
      <c r="I44" s="761">
        <v>27</v>
      </c>
      <c r="J44" s="761">
        <v>1349</v>
      </c>
      <c r="K44" s="761">
        <v>36423</v>
      </c>
      <c r="L44" s="761">
        <v>1</v>
      </c>
      <c r="M44" s="761">
        <v>27</v>
      </c>
      <c r="N44" s="761">
        <v>1459</v>
      </c>
      <c r="O44" s="761">
        <v>39393</v>
      </c>
      <c r="P44" s="775">
        <v>1.0815418828762047</v>
      </c>
      <c r="Q44" s="762">
        <v>27</v>
      </c>
    </row>
    <row r="45" spans="1:17" ht="14.4" customHeight="1" x14ac:dyDescent="0.3">
      <c r="A45" s="756" t="s">
        <v>5274</v>
      </c>
      <c r="B45" s="757" t="s">
        <v>5275</v>
      </c>
      <c r="C45" s="757" t="s">
        <v>4287</v>
      </c>
      <c r="D45" s="757" t="s">
        <v>5284</v>
      </c>
      <c r="E45" s="757" t="s">
        <v>5285</v>
      </c>
      <c r="F45" s="761">
        <v>145</v>
      </c>
      <c r="G45" s="761">
        <v>3915</v>
      </c>
      <c r="H45" s="761">
        <v>2.3015873015873014</v>
      </c>
      <c r="I45" s="761">
        <v>27</v>
      </c>
      <c r="J45" s="761">
        <v>63</v>
      </c>
      <c r="K45" s="761">
        <v>1701</v>
      </c>
      <c r="L45" s="761">
        <v>1</v>
      </c>
      <c r="M45" s="761">
        <v>27</v>
      </c>
      <c r="N45" s="761">
        <v>71</v>
      </c>
      <c r="O45" s="761">
        <v>1917</v>
      </c>
      <c r="P45" s="775">
        <v>1.126984126984127</v>
      </c>
      <c r="Q45" s="762">
        <v>27</v>
      </c>
    </row>
    <row r="46" spans="1:17" ht="14.4" customHeight="1" x14ac:dyDescent="0.3">
      <c r="A46" s="756" t="s">
        <v>5274</v>
      </c>
      <c r="B46" s="757" t="s">
        <v>5275</v>
      </c>
      <c r="C46" s="757" t="s">
        <v>4287</v>
      </c>
      <c r="D46" s="757" t="s">
        <v>5286</v>
      </c>
      <c r="E46" s="757" t="s">
        <v>5287</v>
      </c>
      <c r="F46" s="761">
        <v>357</v>
      </c>
      <c r="G46" s="761">
        <v>7854</v>
      </c>
      <c r="H46" s="761">
        <v>6.3309097357687527E-2</v>
      </c>
      <c r="I46" s="761">
        <v>22</v>
      </c>
      <c r="J46" s="761">
        <v>5639</v>
      </c>
      <c r="K46" s="761">
        <v>124058</v>
      </c>
      <c r="L46" s="761">
        <v>1</v>
      </c>
      <c r="M46" s="761">
        <v>22</v>
      </c>
      <c r="N46" s="761">
        <v>4362</v>
      </c>
      <c r="O46" s="761">
        <v>95964</v>
      </c>
      <c r="P46" s="775">
        <v>0.77354140805107285</v>
      </c>
      <c r="Q46" s="762">
        <v>22</v>
      </c>
    </row>
    <row r="47" spans="1:17" ht="14.4" customHeight="1" x14ac:dyDescent="0.3">
      <c r="A47" s="756" t="s">
        <v>5274</v>
      </c>
      <c r="B47" s="757" t="s">
        <v>5275</v>
      </c>
      <c r="C47" s="757" t="s">
        <v>4287</v>
      </c>
      <c r="D47" s="757" t="s">
        <v>5288</v>
      </c>
      <c r="E47" s="757" t="s">
        <v>5289</v>
      </c>
      <c r="F47" s="761">
        <v>4</v>
      </c>
      <c r="G47" s="761">
        <v>272</v>
      </c>
      <c r="H47" s="761">
        <v>0.5714285714285714</v>
      </c>
      <c r="I47" s="761">
        <v>68</v>
      </c>
      <c r="J47" s="761">
        <v>7</v>
      </c>
      <c r="K47" s="761">
        <v>476</v>
      </c>
      <c r="L47" s="761">
        <v>1</v>
      </c>
      <c r="M47" s="761">
        <v>68</v>
      </c>
      <c r="N47" s="761">
        <v>6</v>
      </c>
      <c r="O47" s="761">
        <v>408</v>
      </c>
      <c r="P47" s="775">
        <v>0.8571428571428571</v>
      </c>
      <c r="Q47" s="762">
        <v>68</v>
      </c>
    </row>
    <row r="48" spans="1:17" ht="14.4" customHeight="1" x14ac:dyDescent="0.3">
      <c r="A48" s="756" t="s">
        <v>5274</v>
      </c>
      <c r="B48" s="757" t="s">
        <v>5275</v>
      </c>
      <c r="C48" s="757" t="s">
        <v>4287</v>
      </c>
      <c r="D48" s="757" t="s">
        <v>5290</v>
      </c>
      <c r="E48" s="757" t="s">
        <v>5291</v>
      </c>
      <c r="F48" s="761">
        <v>860</v>
      </c>
      <c r="G48" s="761">
        <v>53320</v>
      </c>
      <c r="H48" s="761">
        <v>2.9965156794425085</v>
      </c>
      <c r="I48" s="761">
        <v>62</v>
      </c>
      <c r="J48" s="761">
        <v>287</v>
      </c>
      <c r="K48" s="761">
        <v>17794</v>
      </c>
      <c r="L48" s="761">
        <v>1</v>
      </c>
      <c r="M48" s="761">
        <v>62</v>
      </c>
      <c r="N48" s="761"/>
      <c r="O48" s="761"/>
      <c r="P48" s="775"/>
      <c r="Q48" s="762"/>
    </row>
    <row r="49" spans="1:17" ht="14.4" customHeight="1" x14ac:dyDescent="0.3">
      <c r="A49" s="756" t="s">
        <v>5274</v>
      </c>
      <c r="B49" s="757" t="s">
        <v>5275</v>
      </c>
      <c r="C49" s="757" t="s">
        <v>4287</v>
      </c>
      <c r="D49" s="757" t="s">
        <v>5292</v>
      </c>
      <c r="E49" s="757" t="s">
        <v>5293</v>
      </c>
      <c r="F49" s="761">
        <v>6</v>
      </c>
      <c r="G49" s="761">
        <v>372</v>
      </c>
      <c r="H49" s="761">
        <v>1.1248593925759281E-3</v>
      </c>
      <c r="I49" s="761">
        <v>62</v>
      </c>
      <c r="J49" s="761">
        <v>5334</v>
      </c>
      <c r="K49" s="761">
        <v>330708</v>
      </c>
      <c r="L49" s="761">
        <v>1</v>
      </c>
      <c r="M49" s="761">
        <v>62</v>
      </c>
      <c r="N49" s="761">
        <v>4975</v>
      </c>
      <c r="O49" s="761">
        <v>308450</v>
      </c>
      <c r="P49" s="775">
        <v>0.93269591301087362</v>
      </c>
      <c r="Q49" s="762">
        <v>62</v>
      </c>
    </row>
    <row r="50" spans="1:17" ht="14.4" customHeight="1" x14ac:dyDescent="0.3">
      <c r="A50" s="756" t="s">
        <v>5274</v>
      </c>
      <c r="B50" s="757" t="s">
        <v>5275</v>
      </c>
      <c r="C50" s="757" t="s">
        <v>4287</v>
      </c>
      <c r="D50" s="757" t="s">
        <v>5294</v>
      </c>
      <c r="E50" s="757" t="s">
        <v>5295</v>
      </c>
      <c r="F50" s="761">
        <v>1</v>
      </c>
      <c r="G50" s="761">
        <v>394</v>
      </c>
      <c r="H50" s="761">
        <v>1</v>
      </c>
      <c r="I50" s="761">
        <v>394</v>
      </c>
      <c r="J50" s="761">
        <v>1</v>
      </c>
      <c r="K50" s="761">
        <v>394</v>
      </c>
      <c r="L50" s="761">
        <v>1</v>
      </c>
      <c r="M50" s="761">
        <v>394</v>
      </c>
      <c r="N50" s="761">
        <v>2</v>
      </c>
      <c r="O50" s="761">
        <v>788</v>
      </c>
      <c r="P50" s="775">
        <v>2</v>
      </c>
      <c r="Q50" s="762">
        <v>394</v>
      </c>
    </row>
    <row r="51" spans="1:17" ht="14.4" customHeight="1" x14ac:dyDescent="0.3">
      <c r="A51" s="756" t="s">
        <v>5274</v>
      </c>
      <c r="B51" s="757" t="s">
        <v>5275</v>
      </c>
      <c r="C51" s="757" t="s">
        <v>4287</v>
      </c>
      <c r="D51" s="757" t="s">
        <v>5296</v>
      </c>
      <c r="E51" s="757" t="s">
        <v>5297</v>
      </c>
      <c r="F51" s="761"/>
      <c r="G51" s="761"/>
      <c r="H51" s="761"/>
      <c r="I51" s="761"/>
      <c r="J51" s="761"/>
      <c r="K51" s="761"/>
      <c r="L51" s="761"/>
      <c r="M51" s="761"/>
      <c r="N51" s="761">
        <v>1</v>
      </c>
      <c r="O51" s="761">
        <v>82</v>
      </c>
      <c r="P51" s="775"/>
      <c r="Q51" s="762">
        <v>82</v>
      </c>
    </row>
    <row r="52" spans="1:17" ht="14.4" customHeight="1" x14ac:dyDescent="0.3">
      <c r="A52" s="756" t="s">
        <v>5274</v>
      </c>
      <c r="B52" s="757" t="s">
        <v>5275</v>
      </c>
      <c r="C52" s="757" t="s">
        <v>4287</v>
      </c>
      <c r="D52" s="757" t="s">
        <v>5298</v>
      </c>
      <c r="E52" s="757" t="s">
        <v>5299</v>
      </c>
      <c r="F52" s="761">
        <v>118</v>
      </c>
      <c r="G52" s="761">
        <v>116466</v>
      </c>
      <c r="H52" s="761">
        <v>0.63037736257550503</v>
      </c>
      <c r="I52" s="761">
        <v>987</v>
      </c>
      <c r="J52" s="761">
        <v>187</v>
      </c>
      <c r="K52" s="761">
        <v>184756</v>
      </c>
      <c r="L52" s="761">
        <v>1</v>
      </c>
      <c r="M52" s="761">
        <v>988</v>
      </c>
      <c r="N52" s="761">
        <v>165</v>
      </c>
      <c r="O52" s="761">
        <v>163020</v>
      </c>
      <c r="P52" s="775">
        <v>0.88235294117647056</v>
      </c>
      <c r="Q52" s="762">
        <v>988</v>
      </c>
    </row>
    <row r="53" spans="1:17" ht="14.4" customHeight="1" x14ac:dyDescent="0.3">
      <c r="A53" s="756" t="s">
        <v>5274</v>
      </c>
      <c r="B53" s="757" t="s">
        <v>5275</v>
      </c>
      <c r="C53" s="757" t="s">
        <v>4287</v>
      </c>
      <c r="D53" s="757" t="s">
        <v>5300</v>
      </c>
      <c r="E53" s="757" t="s">
        <v>5301</v>
      </c>
      <c r="F53" s="761">
        <v>1</v>
      </c>
      <c r="G53" s="761">
        <v>63</v>
      </c>
      <c r="H53" s="761"/>
      <c r="I53" s="761">
        <v>63</v>
      </c>
      <c r="J53" s="761"/>
      <c r="K53" s="761"/>
      <c r="L53" s="761"/>
      <c r="M53" s="761"/>
      <c r="N53" s="761">
        <v>1</v>
      </c>
      <c r="O53" s="761">
        <v>63</v>
      </c>
      <c r="P53" s="775"/>
      <c r="Q53" s="762">
        <v>63</v>
      </c>
    </row>
    <row r="54" spans="1:17" ht="14.4" customHeight="1" x14ac:dyDescent="0.3">
      <c r="A54" s="756" t="s">
        <v>5274</v>
      </c>
      <c r="B54" s="757" t="s">
        <v>5275</v>
      </c>
      <c r="C54" s="757" t="s">
        <v>4287</v>
      </c>
      <c r="D54" s="757" t="s">
        <v>5302</v>
      </c>
      <c r="E54" s="757" t="s">
        <v>5303</v>
      </c>
      <c r="F54" s="761"/>
      <c r="G54" s="761"/>
      <c r="H54" s="761"/>
      <c r="I54" s="761"/>
      <c r="J54" s="761">
        <v>2</v>
      </c>
      <c r="K54" s="761">
        <v>34</v>
      </c>
      <c r="L54" s="761">
        <v>1</v>
      </c>
      <c r="M54" s="761">
        <v>17</v>
      </c>
      <c r="N54" s="761">
        <v>3</v>
      </c>
      <c r="O54" s="761">
        <v>51</v>
      </c>
      <c r="P54" s="775">
        <v>1.5</v>
      </c>
      <c r="Q54" s="762">
        <v>17</v>
      </c>
    </row>
    <row r="55" spans="1:17" ht="14.4" customHeight="1" x14ac:dyDescent="0.3">
      <c r="A55" s="756" t="s">
        <v>5274</v>
      </c>
      <c r="B55" s="757" t="s">
        <v>5275</v>
      </c>
      <c r="C55" s="757" t="s">
        <v>4287</v>
      </c>
      <c r="D55" s="757" t="s">
        <v>5304</v>
      </c>
      <c r="E55" s="757" t="s">
        <v>5305</v>
      </c>
      <c r="F55" s="761">
        <v>2</v>
      </c>
      <c r="G55" s="761">
        <v>128</v>
      </c>
      <c r="H55" s="761">
        <v>2</v>
      </c>
      <c r="I55" s="761">
        <v>64</v>
      </c>
      <c r="J55" s="761">
        <v>1</v>
      </c>
      <c r="K55" s="761">
        <v>64</v>
      </c>
      <c r="L55" s="761">
        <v>1</v>
      </c>
      <c r="M55" s="761">
        <v>64</v>
      </c>
      <c r="N55" s="761">
        <v>1</v>
      </c>
      <c r="O55" s="761">
        <v>64</v>
      </c>
      <c r="P55" s="775">
        <v>1</v>
      </c>
      <c r="Q55" s="762">
        <v>64</v>
      </c>
    </row>
    <row r="56" spans="1:17" ht="14.4" customHeight="1" x14ac:dyDescent="0.3">
      <c r="A56" s="756" t="s">
        <v>5274</v>
      </c>
      <c r="B56" s="757" t="s">
        <v>5275</v>
      </c>
      <c r="C56" s="757" t="s">
        <v>4287</v>
      </c>
      <c r="D56" s="757" t="s">
        <v>5306</v>
      </c>
      <c r="E56" s="757" t="s">
        <v>5307</v>
      </c>
      <c r="F56" s="761">
        <v>2</v>
      </c>
      <c r="G56" s="761">
        <v>94</v>
      </c>
      <c r="H56" s="761">
        <v>0.2857142857142857</v>
      </c>
      <c r="I56" s="761">
        <v>47</v>
      </c>
      <c r="J56" s="761">
        <v>7</v>
      </c>
      <c r="K56" s="761">
        <v>329</v>
      </c>
      <c r="L56" s="761">
        <v>1</v>
      </c>
      <c r="M56" s="761">
        <v>47</v>
      </c>
      <c r="N56" s="761">
        <v>3</v>
      </c>
      <c r="O56" s="761">
        <v>141</v>
      </c>
      <c r="P56" s="775">
        <v>0.42857142857142855</v>
      </c>
      <c r="Q56" s="762">
        <v>47</v>
      </c>
    </row>
    <row r="57" spans="1:17" ht="14.4" customHeight="1" x14ac:dyDescent="0.3">
      <c r="A57" s="756" t="s">
        <v>5274</v>
      </c>
      <c r="B57" s="757" t="s">
        <v>5275</v>
      </c>
      <c r="C57" s="757" t="s">
        <v>4287</v>
      </c>
      <c r="D57" s="757" t="s">
        <v>5308</v>
      </c>
      <c r="E57" s="757" t="s">
        <v>5309</v>
      </c>
      <c r="F57" s="761">
        <v>281</v>
      </c>
      <c r="G57" s="761">
        <v>16860</v>
      </c>
      <c r="H57" s="761">
        <v>1.2600896860986548</v>
      </c>
      <c r="I57" s="761">
        <v>60</v>
      </c>
      <c r="J57" s="761">
        <v>223</v>
      </c>
      <c r="K57" s="761">
        <v>13380</v>
      </c>
      <c r="L57" s="761">
        <v>1</v>
      </c>
      <c r="M57" s="761">
        <v>60</v>
      </c>
      <c r="N57" s="761">
        <v>281</v>
      </c>
      <c r="O57" s="761">
        <v>16860</v>
      </c>
      <c r="P57" s="775">
        <v>1.2600896860986548</v>
      </c>
      <c r="Q57" s="762">
        <v>60</v>
      </c>
    </row>
    <row r="58" spans="1:17" ht="14.4" customHeight="1" x14ac:dyDescent="0.3">
      <c r="A58" s="756" t="s">
        <v>5274</v>
      </c>
      <c r="B58" s="757" t="s">
        <v>5275</v>
      </c>
      <c r="C58" s="757" t="s">
        <v>4287</v>
      </c>
      <c r="D58" s="757" t="s">
        <v>5310</v>
      </c>
      <c r="E58" s="757" t="s">
        <v>5311</v>
      </c>
      <c r="F58" s="761"/>
      <c r="G58" s="761"/>
      <c r="H58" s="761"/>
      <c r="I58" s="761"/>
      <c r="J58" s="761"/>
      <c r="K58" s="761"/>
      <c r="L58" s="761"/>
      <c r="M58" s="761"/>
      <c r="N58" s="761">
        <v>2</v>
      </c>
      <c r="O58" s="761">
        <v>38</v>
      </c>
      <c r="P58" s="775"/>
      <c r="Q58" s="762">
        <v>19</v>
      </c>
    </row>
    <row r="59" spans="1:17" ht="14.4" customHeight="1" x14ac:dyDescent="0.3">
      <c r="A59" s="756" t="s">
        <v>5274</v>
      </c>
      <c r="B59" s="757" t="s">
        <v>5275</v>
      </c>
      <c r="C59" s="757" t="s">
        <v>4287</v>
      </c>
      <c r="D59" s="757" t="s">
        <v>5312</v>
      </c>
      <c r="E59" s="757" t="s">
        <v>5313</v>
      </c>
      <c r="F59" s="761"/>
      <c r="G59" s="761"/>
      <c r="H59" s="761"/>
      <c r="I59" s="761"/>
      <c r="J59" s="761">
        <v>1</v>
      </c>
      <c r="K59" s="761">
        <v>1463</v>
      </c>
      <c r="L59" s="761">
        <v>1</v>
      </c>
      <c r="M59" s="761">
        <v>1463</v>
      </c>
      <c r="N59" s="761"/>
      <c r="O59" s="761"/>
      <c r="P59" s="775"/>
      <c r="Q59" s="762"/>
    </row>
    <row r="60" spans="1:17" ht="14.4" customHeight="1" x14ac:dyDescent="0.3">
      <c r="A60" s="756" t="s">
        <v>5274</v>
      </c>
      <c r="B60" s="757" t="s">
        <v>5275</v>
      </c>
      <c r="C60" s="757" t="s">
        <v>4287</v>
      </c>
      <c r="D60" s="757" t="s">
        <v>5314</v>
      </c>
      <c r="E60" s="757" t="s">
        <v>5315</v>
      </c>
      <c r="F60" s="761"/>
      <c r="G60" s="761"/>
      <c r="H60" s="761"/>
      <c r="I60" s="761"/>
      <c r="J60" s="761"/>
      <c r="K60" s="761"/>
      <c r="L60" s="761"/>
      <c r="M60" s="761"/>
      <c r="N60" s="761">
        <v>1</v>
      </c>
      <c r="O60" s="761">
        <v>313</v>
      </c>
      <c r="P60" s="775"/>
      <c r="Q60" s="762">
        <v>313</v>
      </c>
    </row>
    <row r="61" spans="1:17" ht="14.4" customHeight="1" x14ac:dyDescent="0.3">
      <c r="A61" s="756" t="s">
        <v>5274</v>
      </c>
      <c r="B61" s="757" t="s">
        <v>5275</v>
      </c>
      <c r="C61" s="757" t="s">
        <v>4287</v>
      </c>
      <c r="D61" s="757" t="s">
        <v>5316</v>
      </c>
      <c r="E61" s="757" t="s">
        <v>5317</v>
      </c>
      <c r="F61" s="761">
        <v>14</v>
      </c>
      <c r="G61" s="761">
        <v>11928</v>
      </c>
      <c r="H61" s="761">
        <v>1.9976553341148886</v>
      </c>
      <c r="I61" s="761">
        <v>852</v>
      </c>
      <c r="J61" s="761">
        <v>7</v>
      </c>
      <c r="K61" s="761">
        <v>5971</v>
      </c>
      <c r="L61" s="761">
        <v>1</v>
      </c>
      <c r="M61" s="761">
        <v>853</v>
      </c>
      <c r="N61" s="761">
        <v>9</v>
      </c>
      <c r="O61" s="761">
        <v>7677</v>
      </c>
      <c r="P61" s="775">
        <v>1.2857142857142858</v>
      </c>
      <c r="Q61" s="762">
        <v>853</v>
      </c>
    </row>
    <row r="62" spans="1:17" ht="14.4" customHeight="1" x14ac:dyDescent="0.3">
      <c r="A62" s="756" t="s">
        <v>5274</v>
      </c>
      <c r="B62" s="757" t="s">
        <v>5275</v>
      </c>
      <c r="C62" s="757" t="s">
        <v>4287</v>
      </c>
      <c r="D62" s="757" t="s">
        <v>5318</v>
      </c>
      <c r="E62" s="757" t="s">
        <v>5319</v>
      </c>
      <c r="F62" s="761"/>
      <c r="G62" s="761"/>
      <c r="H62" s="761"/>
      <c r="I62" s="761"/>
      <c r="J62" s="761">
        <v>8</v>
      </c>
      <c r="K62" s="761">
        <v>1496</v>
      </c>
      <c r="L62" s="761">
        <v>1</v>
      </c>
      <c r="M62" s="761">
        <v>187</v>
      </c>
      <c r="N62" s="761">
        <v>41</v>
      </c>
      <c r="O62" s="761">
        <v>7667</v>
      </c>
      <c r="P62" s="775">
        <v>5.125</v>
      </c>
      <c r="Q62" s="762">
        <v>187</v>
      </c>
    </row>
    <row r="63" spans="1:17" ht="14.4" customHeight="1" x14ac:dyDescent="0.3">
      <c r="A63" s="756" t="s">
        <v>5274</v>
      </c>
      <c r="B63" s="757" t="s">
        <v>5275</v>
      </c>
      <c r="C63" s="757" t="s">
        <v>4287</v>
      </c>
      <c r="D63" s="757" t="s">
        <v>5320</v>
      </c>
      <c r="E63" s="757" t="s">
        <v>5321</v>
      </c>
      <c r="F63" s="761">
        <v>1</v>
      </c>
      <c r="G63" s="761">
        <v>1216</v>
      </c>
      <c r="H63" s="761"/>
      <c r="I63" s="761">
        <v>1216</v>
      </c>
      <c r="J63" s="761"/>
      <c r="K63" s="761"/>
      <c r="L63" s="761"/>
      <c r="M63" s="761"/>
      <c r="N63" s="761"/>
      <c r="O63" s="761"/>
      <c r="P63" s="775"/>
      <c r="Q63" s="762"/>
    </row>
    <row r="64" spans="1:17" ht="14.4" customHeight="1" x14ac:dyDescent="0.3">
      <c r="A64" s="756" t="s">
        <v>5274</v>
      </c>
      <c r="B64" s="757" t="s">
        <v>5275</v>
      </c>
      <c r="C64" s="757" t="s">
        <v>4287</v>
      </c>
      <c r="D64" s="757" t="s">
        <v>5322</v>
      </c>
      <c r="E64" s="757" t="s">
        <v>5323</v>
      </c>
      <c r="F64" s="761">
        <v>23</v>
      </c>
      <c r="G64" s="761">
        <v>18078</v>
      </c>
      <c r="H64" s="761">
        <v>1.2089881629104529</v>
      </c>
      <c r="I64" s="761">
        <v>786</v>
      </c>
      <c r="J64" s="761">
        <v>19</v>
      </c>
      <c r="K64" s="761">
        <v>14953</v>
      </c>
      <c r="L64" s="761">
        <v>1</v>
      </c>
      <c r="M64" s="761">
        <v>787</v>
      </c>
      <c r="N64" s="761">
        <v>22</v>
      </c>
      <c r="O64" s="761">
        <v>17336</v>
      </c>
      <c r="P64" s="775">
        <v>1.1593660135089949</v>
      </c>
      <c r="Q64" s="762">
        <v>788</v>
      </c>
    </row>
    <row r="65" spans="1:17" ht="14.4" customHeight="1" x14ac:dyDescent="0.3">
      <c r="A65" s="756" t="s">
        <v>5274</v>
      </c>
      <c r="B65" s="757" t="s">
        <v>5275</v>
      </c>
      <c r="C65" s="757" t="s">
        <v>4287</v>
      </c>
      <c r="D65" s="757" t="s">
        <v>5324</v>
      </c>
      <c r="E65" s="757" t="s">
        <v>5325</v>
      </c>
      <c r="F65" s="761"/>
      <c r="G65" s="761"/>
      <c r="H65" s="761"/>
      <c r="I65" s="761"/>
      <c r="J65" s="761"/>
      <c r="K65" s="761"/>
      <c r="L65" s="761"/>
      <c r="M65" s="761"/>
      <c r="N65" s="761">
        <v>2</v>
      </c>
      <c r="O65" s="761">
        <v>458</v>
      </c>
      <c r="P65" s="775"/>
      <c r="Q65" s="762">
        <v>229</v>
      </c>
    </row>
    <row r="66" spans="1:17" ht="14.4" customHeight="1" x14ac:dyDescent="0.3">
      <c r="A66" s="756" t="s">
        <v>5274</v>
      </c>
      <c r="B66" s="757" t="s">
        <v>5275</v>
      </c>
      <c r="C66" s="757" t="s">
        <v>4287</v>
      </c>
      <c r="D66" s="757" t="s">
        <v>5326</v>
      </c>
      <c r="E66" s="757" t="s">
        <v>5327</v>
      </c>
      <c r="F66" s="761"/>
      <c r="G66" s="761"/>
      <c r="H66" s="761"/>
      <c r="I66" s="761"/>
      <c r="J66" s="761"/>
      <c r="K66" s="761"/>
      <c r="L66" s="761"/>
      <c r="M66" s="761"/>
      <c r="N66" s="761">
        <v>1</v>
      </c>
      <c r="O66" s="761">
        <v>462</v>
      </c>
      <c r="P66" s="775"/>
      <c r="Q66" s="762">
        <v>462</v>
      </c>
    </row>
    <row r="67" spans="1:17" ht="14.4" customHeight="1" x14ac:dyDescent="0.3">
      <c r="A67" s="756" t="s">
        <v>5274</v>
      </c>
      <c r="B67" s="757" t="s">
        <v>5275</v>
      </c>
      <c r="C67" s="757" t="s">
        <v>4287</v>
      </c>
      <c r="D67" s="757" t="s">
        <v>5328</v>
      </c>
      <c r="E67" s="757" t="s">
        <v>5329</v>
      </c>
      <c r="F67" s="761">
        <v>1</v>
      </c>
      <c r="G67" s="761">
        <v>561</v>
      </c>
      <c r="H67" s="761">
        <v>0.99822064056939497</v>
      </c>
      <c r="I67" s="761">
        <v>561</v>
      </c>
      <c r="J67" s="761">
        <v>1</v>
      </c>
      <c r="K67" s="761">
        <v>562</v>
      </c>
      <c r="L67" s="761">
        <v>1</v>
      </c>
      <c r="M67" s="761">
        <v>562</v>
      </c>
      <c r="N67" s="761">
        <v>2</v>
      </c>
      <c r="O67" s="761">
        <v>1124</v>
      </c>
      <c r="P67" s="775">
        <v>2</v>
      </c>
      <c r="Q67" s="762">
        <v>562</v>
      </c>
    </row>
    <row r="68" spans="1:17" ht="14.4" customHeight="1" x14ac:dyDescent="0.3">
      <c r="A68" s="756" t="s">
        <v>5274</v>
      </c>
      <c r="B68" s="757" t="s">
        <v>5275</v>
      </c>
      <c r="C68" s="757" t="s">
        <v>4287</v>
      </c>
      <c r="D68" s="757" t="s">
        <v>5330</v>
      </c>
      <c r="E68" s="757" t="s">
        <v>5331</v>
      </c>
      <c r="F68" s="761"/>
      <c r="G68" s="761"/>
      <c r="H68" s="761"/>
      <c r="I68" s="761"/>
      <c r="J68" s="761"/>
      <c r="K68" s="761"/>
      <c r="L68" s="761"/>
      <c r="M68" s="761"/>
      <c r="N68" s="761">
        <v>2</v>
      </c>
      <c r="O68" s="761">
        <v>266</v>
      </c>
      <c r="P68" s="775"/>
      <c r="Q68" s="762">
        <v>133</v>
      </c>
    </row>
    <row r="69" spans="1:17" ht="14.4" customHeight="1" x14ac:dyDescent="0.3">
      <c r="A69" s="756" t="s">
        <v>5274</v>
      </c>
      <c r="B69" s="757" t="s">
        <v>5275</v>
      </c>
      <c r="C69" s="757" t="s">
        <v>4287</v>
      </c>
      <c r="D69" s="757" t="s">
        <v>5332</v>
      </c>
      <c r="E69" s="757" t="s">
        <v>5333</v>
      </c>
      <c r="F69" s="761"/>
      <c r="G69" s="761"/>
      <c r="H69" s="761"/>
      <c r="I69" s="761"/>
      <c r="J69" s="761"/>
      <c r="K69" s="761"/>
      <c r="L69" s="761"/>
      <c r="M69" s="761"/>
      <c r="N69" s="761">
        <v>1</v>
      </c>
      <c r="O69" s="761">
        <v>941</v>
      </c>
      <c r="P69" s="775"/>
      <c r="Q69" s="762">
        <v>941</v>
      </c>
    </row>
    <row r="70" spans="1:17" ht="14.4" customHeight="1" x14ac:dyDescent="0.3">
      <c r="A70" s="756" t="s">
        <v>5274</v>
      </c>
      <c r="B70" s="757" t="s">
        <v>5275</v>
      </c>
      <c r="C70" s="757" t="s">
        <v>4287</v>
      </c>
      <c r="D70" s="757" t="s">
        <v>5334</v>
      </c>
      <c r="E70" s="757" t="s">
        <v>5335</v>
      </c>
      <c r="F70" s="761">
        <v>357</v>
      </c>
      <c r="G70" s="761">
        <v>10710</v>
      </c>
      <c r="H70" s="761">
        <v>6.3297872340425526E-2</v>
      </c>
      <c r="I70" s="761">
        <v>30</v>
      </c>
      <c r="J70" s="761">
        <v>5640</v>
      </c>
      <c r="K70" s="761">
        <v>169200</v>
      </c>
      <c r="L70" s="761">
        <v>1</v>
      </c>
      <c r="M70" s="761">
        <v>30</v>
      </c>
      <c r="N70" s="761">
        <v>5856</v>
      </c>
      <c r="O70" s="761">
        <v>175680</v>
      </c>
      <c r="P70" s="775">
        <v>1.0382978723404255</v>
      </c>
      <c r="Q70" s="762">
        <v>30</v>
      </c>
    </row>
    <row r="71" spans="1:17" ht="14.4" customHeight="1" x14ac:dyDescent="0.3">
      <c r="A71" s="756" t="s">
        <v>5274</v>
      </c>
      <c r="B71" s="757" t="s">
        <v>5275</v>
      </c>
      <c r="C71" s="757" t="s">
        <v>4287</v>
      </c>
      <c r="D71" s="757" t="s">
        <v>5336</v>
      </c>
      <c r="E71" s="757" t="s">
        <v>5337</v>
      </c>
      <c r="F71" s="761">
        <v>283</v>
      </c>
      <c r="G71" s="761">
        <v>14150</v>
      </c>
      <c r="H71" s="761">
        <v>1.2690582959641257</v>
      </c>
      <c r="I71" s="761">
        <v>50</v>
      </c>
      <c r="J71" s="761">
        <v>223</v>
      </c>
      <c r="K71" s="761">
        <v>11150</v>
      </c>
      <c r="L71" s="761">
        <v>1</v>
      </c>
      <c r="M71" s="761">
        <v>50</v>
      </c>
      <c r="N71" s="761">
        <v>285</v>
      </c>
      <c r="O71" s="761">
        <v>14250</v>
      </c>
      <c r="P71" s="775">
        <v>1.2780269058295963</v>
      </c>
      <c r="Q71" s="762">
        <v>50</v>
      </c>
    </row>
    <row r="72" spans="1:17" ht="14.4" customHeight="1" x14ac:dyDescent="0.3">
      <c r="A72" s="756" t="s">
        <v>5274</v>
      </c>
      <c r="B72" s="757" t="s">
        <v>5275</v>
      </c>
      <c r="C72" s="757" t="s">
        <v>4287</v>
      </c>
      <c r="D72" s="757" t="s">
        <v>5338</v>
      </c>
      <c r="E72" s="757" t="s">
        <v>5339</v>
      </c>
      <c r="F72" s="761">
        <v>607</v>
      </c>
      <c r="G72" s="761">
        <v>7284</v>
      </c>
      <c r="H72" s="761">
        <v>1.0538194444444444</v>
      </c>
      <c r="I72" s="761">
        <v>12</v>
      </c>
      <c r="J72" s="761">
        <v>576</v>
      </c>
      <c r="K72" s="761">
        <v>6912</v>
      </c>
      <c r="L72" s="761">
        <v>1</v>
      </c>
      <c r="M72" s="761">
        <v>12</v>
      </c>
      <c r="N72" s="761">
        <v>623</v>
      </c>
      <c r="O72" s="761">
        <v>7476</v>
      </c>
      <c r="P72" s="775">
        <v>1.0815972222222223</v>
      </c>
      <c r="Q72" s="762">
        <v>12</v>
      </c>
    </row>
    <row r="73" spans="1:17" ht="14.4" customHeight="1" x14ac:dyDescent="0.3">
      <c r="A73" s="756" t="s">
        <v>5274</v>
      </c>
      <c r="B73" s="757" t="s">
        <v>5275</v>
      </c>
      <c r="C73" s="757" t="s">
        <v>4287</v>
      </c>
      <c r="D73" s="757" t="s">
        <v>5340</v>
      </c>
      <c r="E73" s="757" t="s">
        <v>5341</v>
      </c>
      <c r="F73" s="761">
        <v>15</v>
      </c>
      <c r="G73" s="761">
        <v>2730</v>
      </c>
      <c r="H73" s="761">
        <v>2.9836065573770494</v>
      </c>
      <c r="I73" s="761">
        <v>182</v>
      </c>
      <c r="J73" s="761">
        <v>5</v>
      </c>
      <c r="K73" s="761">
        <v>915</v>
      </c>
      <c r="L73" s="761">
        <v>1</v>
      </c>
      <c r="M73" s="761">
        <v>183</v>
      </c>
      <c r="N73" s="761">
        <v>14</v>
      </c>
      <c r="O73" s="761">
        <v>2562</v>
      </c>
      <c r="P73" s="775">
        <v>2.8</v>
      </c>
      <c r="Q73" s="762">
        <v>183</v>
      </c>
    </row>
    <row r="74" spans="1:17" ht="14.4" customHeight="1" x14ac:dyDescent="0.3">
      <c r="A74" s="756" t="s">
        <v>5274</v>
      </c>
      <c r="B74" s="757" t="s">
        <v>5275</v>
      </c>
      <c r="C74" s="757" t="s">
        <v>4287</v>
      </c>
      <c r="D74" s="757" t="s">
        <v>5342</v>
      </c>
      <c r="E74" s="757" t="s">
        <v>5343</v>
      </c>
      <c r="F74" s="761">
        <v>1</v>
      </c>
      <c r="G74" s="761">
        <v>72</v>
      </c>
      <c r="H74" s="761"/>
      <c r="I74" s="761">
        <v>72</v>
      </c>
      <c r="J74" s="761"/>
      <c r="K74" s="761"/>
      <c r="L74" s="761"/>
      <c r="M74" s="761"/>
      <c r="N74" s="761">
        <v>1</v>
      </c>
      <c r="O74" s="761">
        <v>73</v>
      </c>
      <c r="P74" s="775"/>
      <c r="Q74" s="762">
        <v>73</v>
      </c>
    </row>
    <row r="75" spans="1:17" ht="14.4" customHeight="1" x14ac:dyDescent="0.3">
      <c r="A75" s="756" t="s">
        <v>5274</v>
      </c>
      <c r="B75" s="757" t="s">
        <v>5275</v>
      </c>
      <c r="C75" s="757" t="s">
        <v>4287</v>
      </c>
      <c r="D75" s="757" t="s">
        <v>5344</v>
      </c>
      <c r="E75" s="757" t="s">
        <v>5345</v>
      </c>
      <c r="F75" s="761">
        <v>12</v>
      </c>
      <c r="G75" s="761">
        <v>2196</v>
      </c>
      <c r="H75" s="761">
        <v>2.9836956521739131</v>
      </c>
      <c r="I75" s="761">
        <v>183</v>
      </c>
      <c r="J75" s="761">
        <v>4</v>
      </c>
      <c r="K75" s="761">
        <v>736</v>
      </c>
      <c r="L75" s="761">
        <v>1</v>
      </c>
      <c r="M75" s="761">
        <v>184</v>
      </c>
      <c r="N75" s="761">
        <v>13</v>
      </c>
      <c r="O75" s="761">
        <v>2392</v>
      </c>
      <c r="P75" s="775">
        <v>3.25</v>
      </c>
      <c r="Q75" s="762">
        <v>184</v>
      </c>
    </row>
    <row r="76" spans="1:17" ht="14.4" customHeight="1" x14ac:dyDescent="0.3">
      <c r="A76" s="756" t="s">
        <v>5274</v>
      </c>
      <c r="B76" s="757" t="s">
        <v>5275</v>
      </c>
      <c r="C76" s="757" t="s">
        <v>4287</v>
      </c>
      <c r="D76" s="757" t="s">
        <v>5211</v>
      </c>
      <c r="E76" s="757" t="s">
        <v>5212</v>
      </c>
      <c r="F76" s="761"/>
      <c r="G76" s="761"/>
      <c r="H76" s="761"/>
      <c r="I76" s="761"/>
      <c r="J76" s="761">
        <v>1</v>
      </c>
      <c r="K76" s="761">
        <v>1283</v>
      </c>
      <c r="L76" s="761">
        <v>1</v>
      </c>
      <c r="M76" s="761">
        <v>1283</v>
      </c>
      <c r="N76" s="761"/>
      <c r="O76" s="761"/>
      <c r="P76" s="775"/>
      <c r="Q76" s="762"/>
    </row>
    <row r="77" spans="1:17" ht="14.4" customHeight="1" x14ac:dyDescent="0.3">
      <c r="A77" s="756" t="s">
        <v>5274</v>
      </c>
      <c r="B77" s="757" t="s">
        <v>5275</v>
      </c>
      <c r="C77" s="757" t="s">
        <v>4287</v>
      </c>
      <c r="D77" s="757" t="s">
        <v>5346</v>
      </c>
      <c r="E77" s="757" t="s">
        <v>5347</v>
      </c>
      <c r="F77" s="761">
        <v>2012</v>
      </c>
      <c r="G77" s="761">
        <v>297776</v>
      </c>
      <c r="H77" s="761">
        <v>1.0986787489253997</v>
      </c>
      <c r="I77" s="761">
        <v>148</v>
      </c>
      <c r="J77" s="761">
        <v>1819</v>
      </c>
      <c r="K77" s="761">
        <v>271031</v>
      </c>
      <c r="L77" s="761">
        <v>1</v>
      </c>
      <c r="M77" s="761">
        <v>149</v>
      </c>
      <c r="N77" s="761">
        <v>2066</v>
      </c>
      <c r="O77" s="761">
        <v>307834</v>
      </c>
      <c r="P77" s="775">
        <v>1.1357888949972512</v>
      </c>
      <c r="Q77" s="762">
        <v>149</v>
      </c>
    </row>
    <row r="78" spans="1:17" ht="14.4" customHeight="1" x14ac:dyDescent="0.3">
      <c r="A78" s="756" t="s">
        <v>5274</v>
      </c>
      <c r="B78" s="757" t="s">
        <v>5275</v>
      </c>
      <c r="C78" s="757" t="s">
        <v>4287</v>
      </c>
      <c r="D78" s="757" t="s">
        <v>5348</v>
      </c>
      <c r="E78" s="757" t="s">
        <v>5349</v>
      </c>
      <c r="F78" s="761">
        <v>360</v>
      </c>
      <c r="G78" s="761">
        <v>10800</v>
      </c>
      <c r="H78" s="761">
        <v>6.3818471902145013E-2</v>
      </c>
      <c r="I78" s="761">
        <v>30</v>
      </c>
      <c r="J78" s="761">
        <v>5641</v>
      </c>
      <c r="K78" s="761">
        <v>169230</v>
      </c>
      <c r="L78" s="761">
        <v>1</v>
      </c>
      <c r="M78" s="761">
        <v>30</v>
      </c>
      <c r="N78" s="761">
        <v>5705</v>
      </c>
      <c r="O78" s="761">
        <v>171150</v>
      </c>
      <c r="P78" s="775">
        <v>1.0113455061159369</v>
      </c>
      <c r="Q78" s="762">
        <v>30</v>
      </c>
    </row>
    <row r="79" spans="1:17" ht="14.4" customHeight="1" x14ac:dyDescent="0.3">
      <c r="A79" s="756" t="s">
        <v>5274</v>
      </c>
      <c r="B79" s="757" t="s">
        <v>5275</v>
      </c>
      <c r="C79" s="757" t="s">
        <v>4287</v>
      </c>
      <c r="D79" s="757" t="s">
        <v>5350</v>
      </c>
      <c r="E79" s="757" t="s">
        <v>5351</v>
      </c>
      <c r="F79" s="761">
        <v>166</v>
      </c>
      <c r="G79" s="761">
        <v>5146</v>
      </c>
      <c r="H79" s="761">
        <v>2.3714285714285714</v>
      </c>
      <c r="I79" s="761">
        <v>31</v>
      </c>
      <c r="J79" s="761">
        <v>70</v>
      </c>
      <c r="K79" s="761">
        <v>2170</v>
      </c>
      <c r="L79" s="761">
        <v>1</v>
      </c>
      <c r="M79" s="761">
        <v>31</v>
      </c>
      <c r="N79" s="761">
        <v>86</v>
      </c>
      <c r="O79" s="761">
        <v>2666</v>
      </c>
      <c r="P79" s="775">
        <v>1.2285714285714286</v>
      </c>
      <c r="Q79" s="762">
        <v>31</v>
      </c>
    </row>
    <row r="80" spans="1:17" ht="14.4" customHeight="1" x14ac:dyDescent="0.3">
      <c r="A80" s="756" t="s">
        <v>5274</v>
      </c>
      <c r="B80" s="757" t="s">
        <v>5275</v>
      </c>
      <c r="C80" s="757" t="s">
        <v>4287</v>
      </c>
      <c r="D80" s="757" t="s">
        <v>5352</v>
      </c>
      <c r="E80" s="757" t="s">
        <v>5353</v>
      </c>
      <c r="F80" s="761">
        <v>787</v>
      </c>
      <c r="G80" s="761">
        <v>21249</v>
      </c>
      <c r="H80" s="761">
        <v>1.2277691107644306</v>
      </c>
      <c r="I80" s="761">
        <v>27</v>
      </c>
      <c r="J80" s="761">
        <v>641</v>
      </c>
      <c r="K80" s="761">
        <v>17307</v>
      </c>
      <c r="L80" s="761">
        <v>1</v>
      </c>
      <c r="M80" s="761">
        <v>27</v>
      </c>
      <c r="N80" s="761">
        <v>690</v>
      </c>
      <c r="O80" s="761">
        <v>18630</v>
      </c>
      <c r="P80" s="775">
        <v>1.076443057722309</v>
      </c>
      <c r="Q80" s="762">
        <v>27</v>
      </c>
    </row>
    <row r="81" spans="1:17" ht="14.4" customHeight="1" x14ac:dyDescent="0.3">
      <c r="A81" s="756" t="s">
        <v>5274</v>
      </c>
      <c r="B81" s="757" t="s">
        <v>5275</v>
      </c>
      <c r="C81" s="757" t="s">
        <v>4287</v>
      </c>
      <c r="D81" s="757" t="s">
        <v>5354</v>
      </c>
      <c r="E81" s="757" t="s">
        <v>5355</v>
      </c>
      <c r="F81" s="761">
        <v>1</v>
      </c>
      <c r="G81" s="761">
        <v>255</v>
      </c>
      <c r="H81" s="761">
        <v>0.99609375</v>
      </c>
      <c r="I81" s="761">
        <v>255</v>
      </c>
      <c r="J81" s="761">
        <v>1</v>
      </c>
      <c r="K81" s="761">
        <v>256</v>
      </c>
      <c r="L81" s="761">
        <v>1</v>
      </c>
      <c r="M81" s="761">
        <v>256</v>
      </c>
      <c r="N81" s="761">
        <v>2</v>
      </c>
      <c r="O81" s="761">
        <v>512</v>
      </c>
      <c r="P81" s="775">
        <v>2</v>
      </c>
      <c r="Q81" s="762">
        <v>256</v>
      </c>
    </row>
    <row r="82" spans="1:17" ht="14.4" customHeight="1" x14ac:dyDescent="0.3">
      <c r="A82" s="756" t="s">
        <v>5274</v>
      </c>
      <c r="B82" s="757" t="s">
        <v>5275</v>
      </c>
      <c r="C82" s="757" t="s">
        <v>4287</v>
      </c>
      <c r="D82" s="757" t="s">
        <v>5356</v>
      </c>
      <c r="E82" s="757" t="s">
        <v>5357</v>
      </c>
      <c r="F82" s="761"/>
      <c r="G82" s="761"/>
      <c r="H82" s="761"/>
      <c r="I82" s="761"/>
      <c r="J82" s="761">
        <v>3</v>
      </c>
      <c r="K82" s="761">
        <v>66</v>
      </c>
      <c r="L82" s="761">
        <v>1</v>
      </c>
      <c r="M82" s="761">
        <v>22</v>
      </c>
      <c r="N82" s="761">
        <v>3</v>
      </c>
      <c r="O82" s="761">
        <v>66</v>
      </c>
      <c r="P82" s="775">
        <v>1</v>
      </c>
      <c r="Q82" s="762">
        <v>22</v>
      </c>
    </row>
    <row r="83" spans="1:17" ht="14.4" customHeight="1" x14ac:dyDescent="0.3">
      <c r="A83" s="756" t="s">
        <v>5274</v>
      </c>
      <c r="B83" s="757" t="s">
        <v>5275</v>
      </c>
      <c r="C83" s="757" t="s">
        <v>4287</v>
      </c>
      <c r="D83" s="757" t="s">
        <v>5358</v>
      </c>
      <c r="E83" s="757" t="s">
        <v>5359</v>
      </c>
      <c r="F83" s="761">
        <v>1482</v>
      </c>
      <c r="G83" s="761">
        <v>37050</v>
      </c>
      <c r="H83" s="761">
        <v>1.099406528189911</v>
      </c>
      <c r="I83" s="761">
        <v>25</v>
      </c>
      <c r="J83" s="761">
        <v>1348</v>
      </c>
      <c r="K83" s="761">
        <v>33700</v>
      </c>
      <c r="L83" s="761">
        <v>1</v>
      </c>
      <c r="M83" s="761">
        <v>25</v>
      </c>
      <c r="N83" s="761">
        <v>1463</v>
      </c>
      <c r="O83" s="761">
        <v>36575</v>
      </c>
      <c r="P83" s="775">
        <v>1.0853115727002967</v>
      </c>
      <c r="Q83" s="762">
        <v>25</v>
      </c>
    </row>
    <row r="84" spans="1:17" ht="14.4" customHeight="1" x14ac:dyDescent="0.3">
      <c r="A84" s="756" t="s">
        <v>5274</v>
      </c>
      <c r="B84" s="757" t="s">
        <v>5275</v>
      </c>
      <c r="C84" s="757" t="s">
        <v>4287</v>
      </c>
      <c r="D84" s="757" t="s">
        <v>5360</v>
      </c>
      <c r="E84" s="757" t="s">
        <v>5361</v>
      </c>
      <c r="F84" s="761">
        <v>3</v>
      </c>
      <c r="G84" s="761">
        <v>99</v>
      </c>
      <c r="H84" s="761">
        <v>3</v>
      </c>
      <c r="I84" s="761">
        <v>33</v>
      </c>
      <c r="J84" s="761">
        <v>1</v>
      </c>
      <c r="K84" s="761">
        <v>33</v>
      </c>
      <c r="L84" s="761">
        <v>1</v>
      </c>
      <c r="M84" s="761">
        <v>33</v>
      </c>
      <c r="N84" s="761">
        <v>5</v>
      </c>
      <c r="O84" s="761">
        <v>165</v>
      </c>
      <c r="P84" s="775">
        <v>5</v>
      </c>
      <c r="Q84" s="762">
        <v>33</v>
      </c>
    </row>
    <row r="85" spans="1:17" ht="14.4" customHeight="1" x14ac:dyDescent="0.3">
      <c r="A85" s="756" t="s">
        <v>5274</v>
      </c>
      <c r="B85" s="757" t="s">
        <v>5275</v>
      </c>
      <c r="C85" s="757" t="s">
        <v>4287</v>
      </c>
      <c r="D85" s="757" t="s">
        <v>5362</v>
      </c>
      <c r="E85" s="757" t="s">
        <v>5363</v>
      </c>
      <c r="F85" s="761">
        <v>4</v>
      </c>
      <c r="G85" s="761">
        <v>120</v>
      </c>
      <c r="H85" s="761">
        <v>0.66666666666666663</v>
      </c>
      <c r="I85" s="761">
        <v>30</v>
      </c>
      <c r="J85" s="761">
        <v>6</v>
      </c>
      <c r="K85" s="761">
        <v>180</v>
      </c>
      <c r="L85" s="761">
        <v>1</v>
      </c>
      <c r="M85" s="761">
        <v>30</v>
      </c>
      <c r="N85" s="761">
        <v>5</v>
      </c>
      <c r="O85" s="761">
        <v>150</v>
      </c>
      <c r="P85" s="775">
        <v>0.83333333333333337</v>
      </c>
      <c r="Q85" s="762">
        <v>30</v>
      </c>
    </row>
    <row r="86" spans="1:17" ht="14.4" customHeight="1" x14ac:dyDescent="0.3">
      <c r="A86" s="756" t="s">
        <v>5274</v>
      </c>
      <c r="B86" s="757" t="s">
        <v>5275</v>
      </c>
      <c r="C86" s="757" t="s">
        <v>4287</v>
      </c>
      <c r="D86" s="757" t="s">
        <v>5364</v>
      </c>
      <c r="E86" s="757" t="s">
        <v>5365</v>
      </c>
      <c r="F86" s="761">
        <v>2</v>
      </c>
      <c r="G86" s="761">
        <v>408</v>
      </c>
      <c r="H86" s="761">
        <v>0.24878048780487805</v>
      </c>
      <c r="I86" s="761">
        <v>204</v>
      </c>
      <c r="J86" s="761">
        <v>8</v>
      </c>
      <c r="K86" s="761">
        <v>1640</v>
      </c>
      <c r="L86" s="761">
        <v>1</v>
      </c>
      <c r="M86" s="761">
        <v>205</v>
      </c>
      <c r="N86" s="761">
        <v>17</v>
      </c>
      <c r="O86" s="761">
        <v>3485</v>
      </c>
      <c r="P86" s="775">
        <v>2.125</v>
      </c>
      <c r="Q86" s="762">
        <v>205</v>
      </c>
    </row>
    <row r="87" spans="1:17" ht="14.4" customHeight="1" x14ac:dyDescent="0.3">
      <c r="A87" s="756" t="s">
        <v>5274</v>
      </c>
      <c r="B87" s="757" t="s">
        <v>5275</v>
      </c>
      <c r="C87" s="757" t="s">
        <v>4287</v>
      </c>
      <c r="D87" s="757" t="s">
        <v>5366</v>
      </c>
      <c r="E87" s="757" t="s">
        <v>5367</v>
      </c>
      <c r="F87" s="761">
        <v>29</v>
      </c>
      <c r="G87" s="761">
        <v>754</v>
      </c>
      <c r="H87" s="761">
        <v>2.4166666666666665</v>
      </c>
      <c r="I87" s="761">
        <v>26</v>
      </c>
      <c r="J87" s="761">
        <v>12</v>
      </c>
      <c r="K87" s="761">
        <v>312</v>
      </c>
      <c r="L87" s="761">
        <v>1</v>
      </c>
      <c r="M87" s="761">
        <v>26</v>
      </c>
      <c r="N87" s="761">
        <v>14</v>
      </c>
      <c r="O87" s="761">
        <v>364</v>
      </c>
      <c r="P87" s="775">
        <v>1.1666666666666667</v>
      </c>
      <c r="Q87" s="762">
        <v>26</v>
      </c>
    </row>
    <row r="88" spans="1:17" ht="14.4" customHeight="1" x14ac:dyDescent="0.3">
      <c r="A88" s="756" t="s">
        <v>5274</v>
      </c>
      <c r="B88" s="757" t="s">
        <v>5275</v>
      </c>
      <c r="C88" s="757" t="s">
        <v>4287</v>
      </c>
      <c r="D88" s="757" t="s">
        <v>5368</v>
      </c>
      <c r="E88" s="757" t="s">
        <v>5369</v>
      </c>
      <c r="F88" s="761">
        <v>6</v>
      </c>
      <c r="G88" s="761">
        <v>504</v>
      </c>
      <c r="H88" s="761">
        <v>0.42857142857142855</v>
      </c>
      <c r="I88" s="761">
        <v>84</v>
      </c>
      <c r="J88" s="761">
        <v>14</v>
      </c>
      <c r="K88" s="761">
        <v>1176</v>
      </c>
      <c r="L88" s="761">
        <v>1</v>
      </c>
      <c r="M88" s="761">
        <v>84</v>
      </c>
      <c r="N88" s="761">
        <v>16</v>
      </c>
      <c r="O88" s="761">
        <v>1344</v>
      </c>
      <c r="P88" s="775">
        <v>1.1428571428571428</v>
      </c>
      <c r="Q88" s="762">
        <v>84</v>
      </c>
    </row>
    <row r="89" spans="1:17" ht="14.4" customHeight="1" x14ac:dyDescent="0.3">
      <c r="A89" s="756" t="s">
        <v>5274</v>
      </c>
      <c r="B89" s="757" t="s">
        <v>5275</v>
      </c>
      <c r="C89" s="757" t="s">
        <v>4287</v>
      </c>
      <c r="D89" s="757" t="s">
        <v>5370</v>
      </c>
      <c r="E89" s="757" t="s">
        <v>5371</v>
      </c>
      <c r="F89" s="761">
        <v>18</v>
      </c>
      <c r="G89" s="761">
        <v>3150</v>
      </c>
      <c r="H89" s="761">
        <v>2.5568181818181817</v>
      </c>
      <c r="I89" s="761">
        <v>175</v>
      </c>
      <c r="J89" s="761">
        <v>7</v>
      </c>
      <c r="K89" s="761">
        <v>1232</v>
      </c>
      <c r="L89" s="761">
        <v>1</v>
      </c>
      <c r="M89" s="761">
        <v>176</v>
      </c>
      <c r="N89" s="761">
        <v>20</v>
      </c>
      <c r="O89" s="761">
        <v>3520</v>
      </c>
      <c r="P89" s="775">
        <v>2.8571428571428572</v>
      </c>
      <c r="Q89" s="762">
        <v>176</v>
      </c>
    </row>
    <row r="90" spans="1:17" ht="14.4" customHeight="1" x14ac:dyDescent="0.3">
      <c r="A90" s="756" t="s">
        <v>5274</v>
      </c>
      <c r="B90" s="757" t="s">
        <v>5275</v>
      </c>
      <c r="C90" s="757" t="s">
        <v>4287</v>
      </c>
      <c r="D90" s="757" t="s">
        <v>5372</v>
      </c>
      <c r="E90" s="757" t="s">
        <v>5373</v>
      </c>
      <c r="F90" s="761"/>
      <c r="G90" s="761"/>
      <c r="H90" s="761"/>
      <c r="I90" s="761"/>
      <c r="J90" s="761"/>
      <c r="K90" s="761"/>
      <c r="L90" s="761"/>
      <c r="M90" s="761"/>
      <c r="N90" s="761">
        <v>2</v>
      </c>
      <c r="O90" s="761">
        <v>506</v>
      </c>
      <c r="P90" s="775"/>
      <c r="Q90" s="762">
        <v>253</v>
      </c>
    </row>
    <row r="91" spans="1:17" ht="14.4" customHeight="1" x14ac:dyDescent="0.3">
      <c r="A91" s="756" t="s">
        <v>5274</v>
      </c>
      <c r="B91" s="757" t="s">
        <v>5275</v>
      </c>
      <c r="C91" s="757" t="s">
        <v>4287</v>
      </c>
      <c r="D91" s="757" t="s">
        <v>5374</v>
      </c>
      <c r="E91" s="757" t="s">
        <v>5375</v>
      </c>
      <c r="F91" s="761">
        <v>420</v>
      </c>
      <c r="G91" s="761">
        <v>6300</v>
      </c>
      <c r="H91" s="761">
        <v>1.883408071748879</v>
      </c>
      <c r="I91" s="761">
        <v>15</v>
      </c>
      <c r="J91" s="761">
        <v>223</v>
      </c>
      <c r="K91" s="761">
        <v>3345</v>
      </c>
      <c r="L91" s="761">
        <v>1</v>
      </c>
      <c r="M91" s="761">
        <v>15</v>
      </c>
      <c r="N91" s="761">
        <v>290</v>
      </c>
      <c r="O91" s="761">
        <v>4350</v>
      </c>
      <c r="P91" s="775">
        <v>1.3004484304932735</v>
      </c>
      <c r="Q91" s="762">
        <v>15</v>
      </c>
    </row>
    <row r="92" spans="1:17" ht="14.4" customHeight="1" x14ac:dyDescent="0.3">
      <c r="A92" s="756" t="s">
        <v>5274</v>
      </c>
      <c r="B92" s="757" t="s">
        <v>5275</v>
      </c>
      <c r="C92" s="757" t="s">
        <v>4287</v>
      </c>
      <c r="D92" s="757" t="s">
        <v>5376</v>
      </c>
      <c r="E92" s="757" t="s">
        <v>5377</v>
      </c>
      <c r="F92" s="761">
        <v>528</v>
      </c>
      <c r="G92" s="761">
        <v>12144</v>
      </c>
      <c r="H92" s="761">
        <v>1.306930693069307</v>
      </c>
      <c r="I92" s="761">
        <v>23</v>
      </c>
      <c r="J92" s="761">
        <v>404</v>
      </c>
      <c r="K92" s="761">
        <v>9292</v>
      </c>
      <c r="L92" s="761">
        <v>1</v>
      </c>
      <c r="M92" s="761">
        <v>23</v>
      </c>
      <c r="N92" s="761">
        <v>402</v>
      </c>
      <c r="O92" s="761">
        <v>9246</v>
      </c>
      <c r="P92" s="775">
        <v>0.99504950495049505</v>
      </c>
      <c r="Q92" s="762">
        <v>23</v>
      </c>
    </row>
    <row r="93" spans="1:17" ht="14.4" customHeight="1" x14ac:dyDescent="0.3">
      <c r="A93" s="756" t="s">
        <v>5274</v>
      </c>
      <c r="B93" s="757" t="s">
        <v>5275</v>
      </c>
      <c r="C93" s="757" t="s">
        <v>4287</v>
      </c>
      <c r="D93" s="757" t="s">
        <v>5378</v>
      </c>
      <c r="E93" s="757" t="s">
        <v>5379</v>
      </c>
      <c r="F93" s="761"/>
      <c r="G93" s="761"/>
      <c r="H93" s="761"/>
      <c r="I93" s="761"/>
      <c r="J93" s="761"/>
      <c r="K93" s="761"/>
      <c r="L93" s="761"/>
      <c r="M93" s="761"/>
      <c r="N93" s="761">
        <v>1</v>
      </c>
      <c r="O93" s="761">
        <v>252</v>
      </c>
      <c r="P93" s="775"/>
      <c r="Q93" s="762">
        <v>252</v>
      </c>
    </row>
    <row r="94" spans="1:17" ht="14.4" customHeight="1" x14ac:dyDescent="0.3">
      <c r="A94" s="756" t="s">
        <v>5274</v>
      </c>
      <c r="B94" s="757" t="s">
        <v>5275</v>
      </c>
      <c r="C94" s="757" t="s">
        <v>4287</v>
      </c>
      <c r="D94" s="757" t="s">
        <v>5380</v>
      </c>
      <c r="E94" s="757" t="s">
        <v>5381</v>
      </c>
      <c r="F94" s="761">
        <v>1</v>
      </c>
      <c r="G94" s="761">
        <v>37</v>
      </c>
      <c r="H94" s="761">
        <v>0.2</v>
      </c>
      <c r="I94" s="761">
        <v>37</v>
      </c>
      <c r="J94" s="761">
        <v>5</v>
      </c>
      <c r="K94" s="761">
        <v>185</v>
      </c>
      <c r="L94" s="761">
        <v>1</v>
      </c>
      <c r="M94" s="761">
        <v>37</v>
      </c>
      <c r="N94" s="761">
        <v>4</v>
      </c>
      <c r="O94" s="761">
        <v>148</v>
      </c>
      <c r="P94" s="775">
        <v>0.8</v>
      </c>
      <c r="Q94" s="762">
        <v>37</v>
      </c>
    </row>
    <row r="95" spans="1:17" ht="14.4" customHeight="1" x14ac:dyDescent="0.3">
      <c r="A95" s="756" t="s">
        <v>5274</v>
      </c>
      <c r="B95" s="757" t="s">
        <v>5275</v>
      </c>
      <c r="C95" s="757" t="s">
        <v>4287</v>
      </c>
      <c r="D95" s="757" t="s">
        <v>5382</v>
      </c>
      <c r="E95" s="757" t="s">
        <v>5383</v>
      </c>
      <c r="F95" s="761">
        <v>294</v>
      </c>
      <c r="G95" s="761">
        <v>6762</v>
      </c>
      <c r="H95" s="761">
        <v>5.2499999999999998E-2</v>
      </c>
      <c r="I95" s="761">
        <v>23</v>
      </c>
      <c r="J95" s="761">
        <v>5600</v>
      </c>
      <c r="K95" s="761">
        <v>128800</v>
      </c>
      <c r="L95" s="761">
        <v>1</v>
      </c>
      <c r="M95" s="761">
        <v>23</v>
      </c>
      <c r="N95" s="761">
        <v>5749</v>
      </c>
      <c r="O95" s="761">
        <v>132227</v>
      </c>
      <c r="P95" s="775">
        <v>1.0266071428571428</v>
      </c>
      <c r="Q95" s="762">
        <v>23</v>
      </c>
    </row>
    <row r="96" spans="1:17" ht="14.4" customHeight="1" x14ac:dyDescent="0.3">
      <c r="A96" s="756" t="s">
        <v>5274</v>
      </c>
      <c r="B96" s="757" t="s">
        <v>5275</v>
      </c>
      <c r="C96" s="757" t="s">
        <v>4287</v>
      </c>
      <c r="D96" s="757" t="s">
        <v>5384</v>
      </c>
      <c r="E96" s="757" t="s">
        <v>5385</v>
      </c>
      <c r="F96" s="761"/>
      <c r="G96" s="761"/>
      <c r="H96" s="761"/>
      <c r="I96" s="761"/>
      <c r="J96" s="761"/>
      <c r="K96" s="761"/>
      <c r="L96" s="761"/>
      <c r="M96" s="761"/>
      <c r="N96" s="761">
        <v>1</v>
      </c>
      <c r="O96" s="761">
        <v>331</v>
      </c>
      <c r="P96" s="775"/>
      <c r="Q96" s="762">
        <v>331</v>
      </c>
    </row>
    <row r="97" spans="1:17" ht="14.4" customHeight="1" x14ac:dyDescent="0.3">
      <c r="A97" s="756" t="s">
        <v>5274</v>
      </c>
      <c r="B97" s="757" t="s">
        <v>5275</v>
      </c>
      <c r="C97" s="757" t="s">
        <v>4287</v>
      </c>
      <c r="D97" s="757" t="s">
        <v>5386</v>
      </c>
      <c r="E97" s="757" t="s">
        <v>5387</v>
      </c>
      <c r="F97" s="761">
        <v>335</v>
      </c>
      <c r="G97" s="761">
        <v>9715</v>
      </c>
      <c r="H97" s="761">
        <v>1.1551724137931034</v>
      </c>
      <c r="I97" s="761">
        <v>29</v>
      </c>
      <c r="J97" s="761">
        <v>290</v>
      </c>
      <c r="K97" s="761">
        <v>8410</v>
      </c>
      <c r="L97" s="761">
        <v>1</v>
      </c>
      <c r="M97" s="761">
        <v>29</v>
      </c>
      <c r="N97" s="761">
        <v>339</v>
      </c>
      <c r="O97" s="761">
        <v>9831</v>
      </c>
      <c r="P97" s="775">
        <v>1.1689655172413793</v>
      </c>
      <c r="Q97" s="762">
        <v>29</v>
      </c>
    </row>
    <row r="98" spans="1:17" ht="14.4" customHeight="1" x14ac:dyDescent="0.3">
      <c r="A98" s="756" t="s">
        <v>5274</v>
      </c>
      <c r="B98" s="757" t="s">
        <v>5275</v>
      </c>
      <c r="C98" s="757" t="s">
        <v>4287</v>
      </c>
      <c r="D98" s="757" t="s">
        <v>5388</v>
      </c>
      <c r="E98" s="757" t="s">
        <v>5389</v>
      </c>
      <c r="F98" s="761"/>
      <c r="G98" s="761"/>
      <c r="H98" s="761"/>
      <c r="I98" s="761"/>
      <c r="J98" s="761"/>
      <c r="K98" s="761"/>
      <c r="L98" s="761"/>
      <c r="M98" s="761"/>
      <c r="N98" s="761">
        <v>1</v>
      </c>
      <c r="O98" s="761">
        <v>178</v>
      </c>
      <c r="P98" s="775"/>
      <c r="Q98" s="762">
        <v>178</v>
      </c>
    </row>
    <row r="99" spans="1:17" ht="14.4" customHeight="1" x14ac:dyDescent="0.3">
      <c r="A99" s="756" t="s">
        <v>5274</v>
      </c>
      <c r="B99" s="757" t="s">
        <v>5275</v>
      </c>
      <c r="C99" s="757" t="s">
        <v>4287</v>
      </c>
      <c r="D99" s="757" t="s">
        <v>5390</v>
      </c>
      <c r="E99" s="757" t="s">
        <v>5391</v>
      </c>
      <c r="F99" s="761">
        <v>2</v>
      </c>
      <c r="G99" s="761">
        <v>30</v>
      </c>
      <c r="H99" s="761">
        <v>2</v>
      </c>
      <c r="I99" s="761">
        <v>15</v>
      </c>
      <c r="J99" s="761">
        <v>1</v>
      </c>
      <c r="K99" s="761">
        <v>15</v>
      </c>
      <c r="L99" s="761">
        <v>1</v>
      </c>
      <c r="M99" s="761">
        <v>15</v>
      </c>
      <c r="N99" s="761">
        <v>6</v>
      </c>
      <c r="O99" s="761">
        <v>90</v>
      </c>
      <c r="P99" s="775">
        <v>6</v>
      </c>
      <c r="Q99" s="762">
        <v>15</v>
      </c>
    </row>
    <row r="100" spans="1:17" ht="14.4" customHeight="1" x14ac:dyDescent="0.3">
      <c r="A100" s="756" t="s">
        <v>5274</v>
      </c>
      <c r="B100" s="757" t="s">
        <v>5275</v>
      </c>
      <c r="C100" s="757" t="s">
        <v>4287</v>
      </c>
      <c r="D100" s="757" t="s">
        <v>5392</v>
      </c>
      <c r="E100" s="757" t="s">
        <v>5393</v>
      </c>
      <c r="F100" s="761">
        <v>787</v>
      </c>
      <c r="G100" s="761">
        <v>14953</v>
      </c>
      <c r="H100" s="761">
        <v>1.081043956043956</v>
      </c>
      <c r="I100" s="761">
        <v>19</v>
      </c>
      <c r="J100" s="761">
        <v>728</v>
      </c>
      <c r="K100" s="761">
        <v>13832</v>
      </c>
      <c r="L100" s="761">
        <v>1</v>
      </c>
      <c r="M100" s="761">
        <v>19</v>
      </c>
      <c r="N100" s="761">
        <v>873</v>
      </c>
      <c r="O100" s="761">
        <v>16587</v>
      </c>
      <c r="P100" s="775">
        <v>1.1991758241758241</v>
      </c>
      <c r="Q100" s="762">
        <v>19</v>
      </c>
    </row>
    <row r="101" spans="1:17" ht="14.4" customHeight="1" x14ac:dyDescent="0.3">
      <c r="A101" s="756" t="s">
        <v>5274</v>
      </c>
      <c r="B101" s="757" t="s">
        <v>5275</v>
      </c>
      <c r="C101" s="757" t="s">
        <v>4287</v>
      </c>
      <c r="D101" s="757" t="s">
        <v>5394</v>
      </c>
      <c r="E101" s="757" t="s">
        <v>5395</v>
      </c>
      <c r="F101" s="761">
        <v>2550</v>
      </c>
      <c r="G101" s="761">
        <v>51000</v>
      </c>
      <c r="H101" s="761">
        <v>1.094420600858369</v>
      </c>
      <c r="I101" s="761">
        <v>20</v>
      </c>
      <c r="J101" s="761">
        <v>2330</v>
      </c>
      <c r="K101" s="761">
        <v>46600</v>
      </c>
      <c r="L101" s="761">
        <v>1</v>
      </c>
      <c r="M101" s="761">
        <v>20</v>
      </c>
      <c r="N101" s="761">
        <v>2611</v>
      </c>
      <c r="O101" s="761">
        <v>52220</v>
      </c>
      <c r="P101" s="775">
        <v>1.1206008583690987</v>
      </c>
      <c r="Q101" s="762">
        <v>20</v>
      </c>
    </row>
    <row r="102" spans="1:17" ht="14.4" customHeight="1" x14ac:dyDescent="0.3">
      <c r="A102" s="756" t="s">
        <v>5274</v>
      </c>
      <c r="B102" s="757" t="s">
        <v>5275</v>
      </c>
      <c r="C102" s="757" t="s">
        <v>4287</v>
      </c>
      <c r="D102" s="757" t="s">
        <v>5396</v>
      </c>
      <c r="E102" s="757" t="s">
        <v>5397</v>
      </c>
      <c r="F102" s="761"/>
      <c r="G102" s="761"/>
      <c r="H102" s="761"/>
      <c r="I102" s="761"/>
      <c r="J102" s="761"/>
      <c r="K102" s="761"/>
      <c r="L102" s="761"/>
      <c r="M102" s="761"/>
      <c r="N102" s="761">
        <v>1</v>
      </c>
      <c r="O102" s="761">
        <v>268</v>
      </c>
      <c r="P102" s="775"/>
      <c r="Q102" s="762">
        <v>268</v>
      </c>
    </row>
    <row r="103" spans="1:17" ht="14.4" customHeight="1" x14ac:dyDescent="0.3">
      <c r="A103" s="756" t="s">
        <v>5274</v>
      </c>
      <c r="B103" s="757" t="s">
        <v>5275</v>
      </c>
      <c r="C103" s="757" t="s">
        <v>4287</v>
      </c>
      <c r="D103" s="757" t="s">
        <v>5398</v>
      </c>
      <c r="E103" s="757" t="s">
        <v>5399</v>
      </c>
      <c r="F103" s="761">
        <v>1</v>
      </c>
      <c r="G103" s="761">
        <v>84</v>
      </c>
      <c r="H103" s="761">
        <v>0.14285714285714285</v>
      </c>
      <c r="I103" s="761">
        <v>84</v>
      </c>
      <c r="J103" s="761">
        <v>7</v>
      </c>
      <c r="K103" s="761">
        <v>588</v>
      </c>
      <c r="L103" s="761">
        <v>1</v>
      </c>
      <c r="M103" s="761">
        <v>84</v>
      </c>
      <c r="N103" s="761">
        <v>5</v>
      </c>
      <c r="O103" s="761">
        <v>420</v>
      </c>
      <c r="P103" s="775">
        <v>0.7142857142857143</v>
      </c>
      <c r="Q103" s="762">
        <v>84</v>
      </c>
    </row>
    <row r="104" spans="1:17" ht="14.4" customHeight="1" x14ac:dyDescent="0.3">
      <c r="A104" s="756" t="s">
        <v>5274</v>
      </c>
      <c r="B104" s="757" t="s">
        <v>5275</v>
      </c>
      <c r="C104" s="757" t="s">
        <v>4287</v>
      </c>
      <c r="D104" s="757" t="s">
        <v>5400</v>
      </c>
      <c r="E104" s="757" t="s">
        <v>5401</v>
      </c>
      <c r="F104" s="761"/>
      <c r="G104" s="761"/>
      <c r="H104" s="761"/>
      <c r="I104" s="761"/>
      <c r="J104" s="761"/>
      <c r="K104" s="761"/>
      <c r="L104" s="761"/>
      <c r="M104" s="761"/>
      <c r="N104" s="761">
        <v>3</v>
      </c>
      <c r="O104" s="761">
        <v>234</v>
      </c>
      <c r="P104" s="775"/>
      <c r="Q104" s="762">
        <v>78</v>
      </c>
    </row>
    <row r="105" spans="1:17" ht="14.4" customHeight="1" x14ac:dyDescent="0.3">
      <c r="A105" s="756" t="s">
        <v>5274</v>
      </c>
      <c r="B105" s="757" t="s">
        <v>5275</v>
      </c>
      <c r="C105" s="757" t="s">
        <v>4287</v>
      </c>
      <c r="D105" s="757" t="s">
        <v>5402</v>
      </c>
      <c r="E105" s="757" t="s">
        <v>5403</v>
      </c>
      <c r="F105" s="761"/>
      <c r="G105" s="761"/>
      <c r="H105" s="761"/>
      <c r="I105" s="761"/>
      <c r="J105" s="761">
        <v>3</v>
      </c>
      <c r="K105" s="761">
        <v>63</v>
      </c>
      <c r="L105" s="761">
        <v>1</v>
      </c>
      <c r="M105" s="761">
        <v>21</v>
      </c>
      <c r="N105" s="761">
        <v>2</v>
      </c>
      <c r="O105" s="761">
        <v>42</v>
      </c>
      <c r="P105" s="775">
        <v>0.66666666666666663</v>
      </c>
      <c r="Q105" s="762">
        <v>21</v>
      </c>
    </row>
    <row r="106" spans="1:17" ht="14.4" customHeight="1" x14ac:dyDescent="0.3">
      <c r="A106" s="756" t="s">
        <v>5274</v>
      </c>
      <c r="B106" s="757" t="s">
        <v>5275</v>
      </c>
      <c r="C106" s="757" t="s">
        <v>4287</v>
      </c>
      <c r="D106" s="757" t="s">
        <v>5404</v>
      </c>
      <c r="E106" s="757" t="s">
        <v>5405</v>
      </c>
      <c r="F106" s="761">
        <v>206</v>
      </c>
      <c r="G106" s="761">
        <v>4532</v>
      </c>
      <c r="H106" s="761">
        <v>2.5121951219512195</v>
      </c>
      <c r="I106" s="761">
        <v>22</v>
      </c>
      <c r="J106" s="761">
        <v>82</v>
      </c>
      <c r="K106" s="761">
        <v>1804</v>
      </c>
      <c r="L106" s="761">
        <v>1</v>
      </c>
      <c r="M106" s="761">
        <v>22</v>
      </c>
      <c r="N106" s="761">
        <v>79</v>
      </c>
      <c r="O106" s="761">
        <v>1738</v>
      </c>
      <c r="P106" s="775">
        <v>0.96341463414634143</v>
      </c>
      <c r="Q106" s="762">
        <v>22</v>
      </c>
    </row>
    <row r="107" spans="1:17" ht="14.4" customHeight="1" x14ac:dyDescent="0.3">
      <c r="A107" s="756" t="s">
        <v>5274</v>
      </c>
      <c r="B107" s="757" t="s">
        <v>5275</v>
      </c>
      <c r="C107" s="757" t="s">
        <v>4287</v>
      </c>
      <c r="D107" s="757" t="s">
        <v>5406</v>
      </c>
      <c r="E107" s="757" t="s">
        <v>5407</v>
      </c>
      <c r="F107" s="761"/>
      <c r="G107" s="761"/>
      <c r="H107" s="761"/>
      <c r="I107" s="761"/>
      <c r="J107" s="761"/>
      <c r="K107" s="761"/>
      <c r="L107" s="761"/>
      <c r="M107" s="761"/>
      <c r="N107" s="761">
        <v>1</v>
      </c>
      <c r="O107" s="761">
        <v>172</v>
      </c>
      <c r="P107" s="775"/>
      <c r="Q107" s="762">
        <v>172</v>
      </c>
    </row>
    <row r="108" spans="1:17" ht="14.4" customHeight="1" x14ac:dyDescent="0.3">
      <c r="A108" s="756" t="s">
        <v>5274</v>
      </c>
      <c r="B108" s="757" t="s">
        <v>5275</v>
      </c>
      <c r="C108" s="757" t="s">
        <v>4287</v>
      </c>
      <c r="D108" s="757" t="s">
        <v>5408</v>
      </c>
      <c r="E108" s="757" t="s">
        <v>5409</v>
      </c>
      <c r="F108" s="761"/>
      <c r="G108" s="761"/>
      <c r="H108" s="761"/>
      <c r="I108" s="761"/>
      <c r="J108" s="761"/>
      <c r="K108" s="761"/>
      <c r="L108" s="761"/>
      <c r="M108" s="761"/>
      <c r="N108" s="761">
        <v>1</v>
      </c>
      <c r="O108" s="761">
        <v>495</v>
      </c>
      <c r="P108" s="775"/>
      <c r="Q108" s="762">
        <v>495</v>
      </c>
    </row>
    <row r="109" spans="1:17" ht="14.4" customHeight="1" x14ac:dyDescent="0.3">
      <c r="A109" s="756" t="s">
        <v>5274</v>
      </c>
      <c r="B109" s="757" t="s">
        <v>5275</v>
      </c>
      <c r="C109" s="757" t="s">
        <v>4287</v>
      </c>
      <c r="D109" s="757" t="s">
        <v>5410</v>
      </c>
      <c r="E109" s="757" t="s">
        <v>5411</v>
      </c>
      <c r="F109" s="761"/>
      <c r="G109" s="761"/>
      <c r="H109" s="761"/>
      <c r="I109" s="761"/>
      <c r="J109" s="761">
        <v>1</v>
      </c>
      <c r="K109" s="761">
        <v>579</v>
      </c>
      <c r="L109" s="761">
        <v>1</v>
      </c>
      <c r="M109" s="761">
        <v>579</v>
      </c>
      <c r="N109" s="761"/>
      <c r="O109" s="761"/>
      <c r="P109" s="775"/>
      <c r="Q109" s="762"/>
    </row>
    <row r="110" spans="1:17" ht="14.4" customHeight="1" x14ac:dyDescent="0.3">
      <c r="A110" s="756" t="s">
        <v>5274</v>
      </c>
      <c r="B110" s="757" t="s">
        <v>5275</v>
      </c>
      <c r="C110" s="757" t="s">
        <v>4287</v>
      </c>
      <c r="D110" s="757" t="s">
        <v>5213</v>
      </c>
      <c r="E110" s="757" t="s">
        <v>5214</v>
      </c>
      <c r="F110" s="761"/>
      <c r="G110" s="761"/>
      <c r="H110" s="761"/>
      <c r="I110" s="761"/>
      <c r="J110" s="761">
        <v>1</v>
      </c>
      <c r="K110" s="761">
        <v>1011</v>
      </c>
      <c r="L110" s="761">
        <v>1</v>
      </c>
      <c r="M110" s="761">
        <v>1011</v>
      </c>
      <c r="N110" s="761"/>
      <c r="O110" s="761"/>
      <c r="P110" s="775"/>
      <c r="Q110" s="762"/>
    </row>
    <row r="111" spans="1:17" ht="14.4" customHeight="1" x14ac:dyDescent="0.3">
      <c r="A111" s="756" t="s">
        <v>5274</v>
      </c>
      <c r="B111" s="757" t="s">
        <v>5275</v>
      </c>
      <c r="C111" s="757" t="s">
        <v>4287</v>
      </c>
      <c r="D111" s="757" t="s">
        <v>5412</v>
      </c>
      <c r="E111" s="757" t="s">
        <v>5413</v>
      </c>
      <c r="F111" s="761">
        <v>1</v>
      </c>
      <c r="G111" s="761">
        <v>167</v>
      </c>
      <c r="H111" s="761"/>
      <c r="I111" s="761">
        <v>167</v>
      </c>
      <c r="J111" s="761"/>
      <c r="K111" s="761"/>
      <c r="L111" s="761"/>
      <c r="M111" s="761"/>
      <c r="N111" s="761">
        <v>1</v>
      </c>
      <c r="O111" s="761">
        <v>168</v>
      </c>
      <c r="P111" s="775"/>
      <c r="Q111" s="762">
        <v>168</v>
      </c>
    </row>
    <row r="112" spans="1:17" ht="14.4" customHeight="1" x14ac:dyDescent="0.3">
      <c r="A112" s="756" t="s">
        <v>5274</v>
      </c>
      <c r="B112" s="757" t="s">
        <v>5275</v>
      </c>
      <c r="C112" s="757" t="s">
        <v>4287</v>
      </c>
      <c r="D112" s="757" t="s">
        <v>5414</v>
      </c>
      <c r="E112" s="757" t="s">
        <v>5415</v>
      </c>
      <c r="F112" s="761"/>
      <c r="G112" s="761"/>
      <c r="H112" s="761"/>
      <c r="I112" s="761"/>
      <c r="J112" s="761">
        <v>3</v>
      </c>
      <c r="K112" s="761">
        <v>381</v>
      </c>
      <c r="L112" s="761">
        <v>1</v>
      </c>
      <c r="M112" s="761">
        <v>127</v>
      </c>
      <c r="N112" s="761">
        <v>2</v>
      </c>
      <c r="O112" s="761">
        <v>254</v>
      </c>
      <c r="P112" s="775">
        <v>0.66666666666666663</v>
      </c>
      <c r="Q112" s="762">
        <v>127</v>
      </c>
    </row>
    <row r="113" spans="1:17" ht="14.4" customHeight="1" x14ac:dyDescent="0.3">
      <c r="A113" s="756" t="s">
        <v>5274</v>
      </c>
      <c r="B113" s="757" t="s">
        <v>5275</v>
      </c>
      <c r="C113" s="757" t="s">
        <v>4287</v>
      </c>
      <c r="D113" s="757" t="s">
        <v>5416</v>
      </c>
      <c r="E113" s="757" t="s">
        <v>5417</v>
      </c>
      <c r="F113" s="761"/>
      <c r="G113" s="761"/>
      <c r="H113" s="761"/>
      <c r="I113" s="761"/>
      <c r="J113" s="761">
        <v>1</v>
      </c>
      <c r="K113" s="761">
        <v>310</v>
      </c>
      <c r="L113" s="761">
        <v>1</v>
      </c>
      <c r="M113" s="761">
        <v>310</v>
      </c>
      <c r="N113" s="761"/>
      <c r="O113" s="761"/>
      <c r="P113" s="775"/>
      <c r="Q113" s="762"/>
    </row>
    <row r="114" spans="1:17" ht="14.4" customHeight="1" x14ac:dyDescent="0.3">
      <c r="A114" s="756" t="s">
        <v>5274</v>
      </c>
      <c r="B114" s="757" t="s">
        <v>5275</v>
      </c>
      <c r="C114" s="757" t="s">
        <v>4287</v>
      </c>
      <c r="D114" s="757" t="s">
        <v>5418</v>
      </c>
      <c r="E114" s="757" t="s">
        <v>5419</v>
      </c>
      <c r="F114" s="761">
        <v>3</v>
      </c>
      <c r="G114" s="761">
        <v>69</v>
      </c>
      <c r="H114" s="761">
        <v>0.6</v>
      </c>
      <c r="I114" s="761">
        <v>23</v>
      </c>
      <c r="J114" s="761">
        <v>5</v>
      </c>
      <c r="K114" s="761">
        <v>115</v>
      </c>
      <c r="L114" s="761">
        <v>1</v>
      </c>
      <c r="M114" s="761">
        <v>23</v>
      </c>
      <c r="N114" s="761">
        <v>21</v>
      </c>
      <c r="O114" s="761">
        <v>483</v>
      </c>
      <c r="P114" s="775">
        <v>4.2</v>
      </c>
      <c r="Q114" s="762">
        <v>23</v>
      </c>
    </row>
    <row r="115" spans="1:17" ht="14.4" customHeight="1" x14ac:dyDescent="0.3">
      <c r="A115" s="756" t="s">
        <v>5274</v>
      </c>
      <c r="B115" s="757" t="s">
        <v>5275</v>
      </c>
      <c r="C115" s="757" t="s">
        <v>4287</v>
      </c>
      <c r="D115" s="757" t="s">
        <v>5420</v>
      </c>
      <c r="E115" s="757" t="s">
        <v>5421</v>
      </c>
      <c r="F115" s="761"/>
      <c r="G115" s="761"/>
      <c r="H115" s="761"/>
      <c r="I115" s="761"/>
      <c r="J115" s="761">
        <v>2</v>
      </c>
      <c r="K115" s="761">
        <v>34</v>
      </c>
      <c r="L115" s="761">
        <v>1</v>
      </c>
      <c r="M115" s="761">
        <v>17</v>
      </c>
      <c r="N115" s="761"/>
      <c r="O115" s="761"/>
      <c r="P115" s="775"/>
      <c r="Q115" s="762"/>
    </row>
    <row r="116" spans="1:17" ht="14.4" customHeight="1" x14ac:dyDescent="0.3">
      <c r="A116" s="756" t="s">
        <v>5274</v>
      </c>
      <c r="B116" s="757" t="s">
        <v>5275</v>
      </c>
      <c r="C116" s="757" t="s">
        <v>4287</v>
      </c>
      <c r="D116" s="757" t="s">
        <v>5422</v>
      </c>
      <c r="E116" s="757" t="s">
        <v>5423</v>
      </c>
      <c r="F116" s="761"/>
      <c r="G116" s="761"/>
      <c r="H116" s="761"/>
      <c r="I116" s="761"/>
      <c r="J116" s="761"/>
      <c r="K116" s="761"/>
      <c r="L116" s="761"/>
      <c r="M116" s="761"/>
      <c r="N116" s="761">
        <v>2</v>
      </c>
      <c r="O116" s="761">
        <v>266</v>
      </c>
      <c r="P116" s="775"/>
      <c r="Q116" s="762">
        <v>133</v>
      </c>
    </row>
    <row r="117" spans="1:17" ht="14.4" customHeight="1" x14ac:dyDescent="0.3">
      <c r="A117" s="756" t="s">
        <v>5274</v>
      </c>
      <c r="B117" s="757" t="s">
        <v>5275</v>
      </c>
      <c r="C117" s="757" t="s">
        <v>4287</v>
      </c>
      <c r="D117" s="757" t="s">
        <v>5424</v>
      </c>
      <c r="E117" s="757" t="s">
        <v>5425</v>
      </c>
      <c r="F117" s="761"/>
      <c r="G117" s="761"/>
      <c r="H117" s="761"/>
      <c r="I117" s="761"/>
      <c r="J117" s="761"/>
      <c r="K117" s="761"/>
      <c r="L117" s="761"/>
      <c r="M117" s="761"/>
      <c r="N117" s="761">
        <v>1</v>
      </c>
      <c r="O117" s="761">
        <v>651</v>
      </c>
      <c r="P117" s="775"/>
      <c r="Q117" s="762">
        <v>651</v>
      </c>
    </row>
    <row r="118" spans="1:17" ht="14.4" customHeight="1" x14ac:dyDescent="0.3">
      <c r="A118" s="756" t="s">
        <v>5274</v>
      </c>
      <c r="B118" s="757" t="s">
        <v>5275</v>
      </c>
      <c r="C118" s="757" t="s">
        <v>4287</v>
      </c>
      <c r="D118" s="757" t="s">
        <v>5426</v>
      </c>
      <c r="E118" s="757" t="s">
        <v>5427</v>
      </c>
      <c r="F118" s="761">
        <v>131</v>
      </c>
      <c r="G118" s="761">
        <v>38383</v>
      </c>
      <c r="H118" s="761">
        <v>0.91939733639934851</v>
      </c>
      <c r="I118" s="761">
        <v>293</v>
      </c>
      <c r="J118" s="761">
        <v>142</v>
      </c>
      <c r="K118" s="761">
        <v>41748</v>
      </c>
      <c r="L118" s="761">
        <v>1</v>
      </c>
      <c r="M118" s="761">
        <v>294</v>
      </c>
      <c r="N118" s="761">
        <v>138</v>
      </c>
      <c r="O118" s="761">
        <v>40572</v>
      </c>
      <c r="P118" s="775">
        <v>0.971830985915493</v>
      </c>
      <c r="Q118" s="762">
        <v>294</v>
      </c>
    </row>
    <row r="119" spans="1:17" ht="14.4" customHeight="1" x14ac:dyDescent="0.3">
      <c r="A119" s="756" t="s">
        <v>5274</v>
      </c>
      <c r="B119" s="757" t="s">
        <v>5275</v>
      </c>
      <c r="C119" s="757" t="s">
        <v>4287</v>
      </c>
      <c r="D119" s="757" t="s">
        <v>5428</v>
      </c>
      <c r="E119" s="757" t="s">
        <v>5429</v>
      </c>
      <c r="F119" s="761">
        <v>853</v>
      </c>
      <c r="G119" s="761">
        <v>38385</v>
      </c>
      <c r="H119" s="761">
        <v>1.0675844806007508</v>
      </c>
      <c r="I119" s="761">
        <v>45</v>
      </c>
      <c r="J119" s="761">
        <v>799</v>
      </c>
      <c r="K119" s="761">
        <v>35955</v>
      </c>
      <c r="L119" s="761">
        <v>1</v>
      </c>
      <c r="M119" s="761">
        <v>45</v>
      </c>
      <c r="N119" s="761">
        <v>877</v>
      </c>
      <c r="O119" s="761">
        <v>39465</v>
      </c>
      <c r="P119" s="775">
        <v>1.097622027534418</v>
      </c>
      <c r="Q119" s="762">
        <v>45</v>
      </c>
    </row>
    <row r="120" spans="1:17" ht="14.4" customHeight="1" x14ac:dyDescent="0.3">
      <c r="A120" s="756" t="s">
        <v>5274</v>
      </c>
      <c r="B120" s="757" t="s">
        <v>5275</v>
      </c>
      <c r="C120" s="757" t="s">
        <v>4287</v>
      </c>
      <c r="D120" s="757" t="s">
        <v>5430</v>
      </c>
      <c r="E120" s="757" t="s">
        <v>5431</v>
      </c>
      <c r="F120" s="761"/>
      <c r="G120" s="761"/>
      <c r="H120" s="761"/>
      <c r="I120" s="761"/>
      <c r="J120" s="761"/>
      <c r="K120" s="761"/>
      <c r="L120" s="761"/>
      <c r="M120" s="761"/>
      <c r="N120" s="761">
        <v>2</v>
      </c>
      <c r="O120" s="761">
        <v>2208</v>
      </c>
      <c r="P120" s="775"/>
      <c r="Q120" s="762">
        <v>1104</v>
      </c>
    </row>
    <row r="121" spans="1:17" ht="14.4" customHeight="1" x14ac:dyDescent="0.3">
      <c r="A121" s="756" t="s">
        <v>5274</v>
      </c>
      <c r="B121" s="757" t="s">
        <v>5275</v>
      </c>
      <c r="C121" s="757" t="s">
        <v>4287</v>
      </c>
      <c r="D121" s="757" t="s">
        <v>5432</v>
      </c>
      <c r="E121" s="757" t="s">
        <v>5433</v>
      </c>
      <c r="F121" s="761"/>
      <c r="G121" s="761"/>
      <c r="H121" s="761"/>
      <c r="I121" s="761"/>
      <c r="J121" s="761"/>
      <c r="K121" s="761"/>
      <c r="L121" s="761"/>
      <c r="M121" s="761"/>
      <c r="N121" s="761">
        <v>1</v>
      </c>
      <c r="O121" s="761">
        <v>46</v>
      </c>
      <c r="P121" s="775"/>
      <c r="Q121" s="762">
        <v>46</v>
      </c>
    </row>
    <row r="122" spans="1:17" ht="14.4" customHeight="1" x14ac:dyDescent="0.3">
      <c r="A122" s="756" t="s">
        <v>5274</v>
      </c>
      <c r="B122" s="757" t="s">
        <v>5275</v>
      </c>
      <c r="C122" s="757" t="s">
        <v>4287</v>
      </c>
      <c r="D122" s="757" t="s">
        <v>5434</v>
      </c>
      <c r="E122" s="757" t="s">
        <v>5435</v>
      </c>
      <c r="F122" s="761"/>
      <c r="G122" s="761"/>
      <c r="H122" s="761"/>
      <c r="I122" s="761"/>
      <c r="J122" s="761"/>
      <c r="K122" s="761"/>
      <c r="L122" s="761"/>
      <c r="M122" s="761"/>
      <c r="N122" s="761">
        <v>1</v>
      </c>
      <c r="O122" s="761">
        <v>528</v>
      </c>
      <c r="P122" s="775"/>
      <c r="Q122" s="762">
        <v>528</v>
      </c>
    </row>
    <row r="123" spans="1:17" ht="14.4" customHeight="1" x14ac:dyDescent="0.3">
      <c r="A123" s="756" t="s">
        <v>5274</v>
      </c>
      <c r="B123" s="757" t="s">
        <v>5275</v>
      </c>
      <c r="C123" s="757" t="s">
        <v>4287</v>
      </c>
      <c r="D123" s="757" t="s">
        <v>5436</v>
      </c>
      <c r="E123" s="757" t="s">
        <v>5437</v>
      </c>
      <c r="F123" s="761">
        <v>2</v>
      </c>
      <c r="G123" s="761">
        <v>62</v>
      </c>
      <c r="H123" s="761">
        <v>2</v>
      </c>
      <c r="I123" s="761">
        <v>31</v>
      </c>
      <c r="J123" s="761">
        <v>1</v>
      </c>
      <c r="K123" s="761">
        <v>31</v>
      </c>
      <c r="L123" s="761">
        <v>1</v>
      </c>
      <c r="M123" s="761">
        <v>31</v>
      </c>
      <c r="N123" s="761"/>
      <c r="O123" s="761"/>
      <c r="P123" s="775"/>
      <c r="Q123" s="762"/>
    </row>
    <row r="124" spans="1:17" ht="14.4" customHeight="1" x14ac:dyDescent="0.3">
      <c r="A124" s="756" t="s">
        <v>5274</v>
      </c>
      <c r="B124" s="757" t="s">
        <v>5275</v>
      </c>
      <c r="C124" s="757" t="s">
        <v>4287</v>
      </c>
      <c r="D124" s="757" t="s">
        <v>5438</v>
      </c>
      <c r="E124" s="757" t="s">
        <v>5439</v>
      </c>
      <c r="F124" s="761">
        <v>1</v>
      </c>
      <c r="G124" s="761">
        <v>26</v>
      </c>
      <c r="H124" s="761"/>
      <c r="I124" s="761">
        <v>26</v>
      </c>
      <c r="J124" s="761"/>
      <c r="K124" s="761"/>
      <c r="L124" s="761"/>
      <c r="M124" s="761"/>
      <c r="N124" s="761">
        <v>3</v>
      </c>
      <c r="O124" s="761">
        <v>78</v>
      </c>
      <c r="P124" s="775"/>
      <c r="Q124" s="762">
        <v>26</v>
      </c>
    </row>
    <row r="125" spans="1:17" ht="14.4" customHeight="1" x14ac:dyDescent="0.3">
      <c r="A125" s="756" t="s">
        <v>5274</v>
      </c>
      <c r="B125" s="757" t="s">
        <v>5275</v>
      </c>
      <c r="C125" s="757" t="s">
        <v>4287</v>
      </c>
      <c r="D125" s="757" t="s">
        <v>5440</v>
      </c>
      <c r="E125" s="757" t="s">
        <v>5441</v>
      </c>
      <c r="F125" s="761"/>
      <c r="G125" s="761"/>
      <c r="H125" s="761"/>
      <c r="I125" s="761"/>
      <c r="J125" s="761"/>
      <c r="K125" s="761"/>
      <c r="L125" s="761"/>
      <c r="M125" s="761"/>
      <c r="N125" s="761">
        <v>2</v>
      </c>
      <c r="O125" s="761">
        <v>710</v>
      </c>
      <c r="P125" s="775"/>
      <c r="Q125" s="762">
        <v>355</v>
      </c>
    </row>
    <row r="126" spans="1:17" ht="14.4" customHeight="1" x14ac:dyDescent="0.3">
      <c r="A126" s="756" t="s">
        <v>5274</v>
      </c>
      <c r="B126" s="757" t="s">
        <v>5275</v>
      </c>
      <c r="C126" s="757" t="s">
        <v>4287</v>
      </c>
      <c r="D126" s="757" t="s">
        <v>5442</v>
      </c>
      <c r="E126" s="757" t="s">
        <v>5443</v>
      </c>
      <c r="F126" s="761"/>
      <c r="G126" s="761"/>
      <c r="H126" s="761"/>
      <c r="I126" s="761"/>
      <c r="J126" s="761"/>
      <c r="K126" s="761"/>
      <c r="L126" s="761"/>
      <c r="M126" s="761"/>
      <c r="N126" s="761">
        <v>1</v>
      </c>
      <c r="O126" s="761">
        <v>407</v>
      </c>
      <c r="P126" s="775"/>
      <c r="Q126" s="762">
        <v>407</v>
      </c>
    </row>
    <row r="127" spans="1:17" ht="14.4" customHeight="1" x14ac:dyDescent="0.3">
      <c r="A127" s="756" t="s">
        <v>5274</v>
      </c>
      <c r="B127" s="757" t="s">
        <v>5275</v>
      </c>
      <c r="C127" s="757" t="s">
        <v>4287</v>
      </c>
      <c r="D127" s="757" t="s">
        <v>5444</v>
      </c>
      <c r="E127" s="757" t="s">
        <v>5445</v>
      </c>
      <c r="F127" s="761"/>
      <c r="G127" s="761"/>
      <c r="H127" s="761"/>
      <c r="I127" s="761"/>
      <c r="J127" s="761">
        <v>1</v>
      </c>
      <c r="K127" s="761">
        <v>190</v>
      </c>
      <c r="L127" s="761">
        <v>1</v>
      </c>
      <c r="M127" s="761">
        <v>190</v>
      </c>
      <c r="N127" s="761"/>
      <c r="O127" s="761"/>
      <c r="P127" s="775"/>
      <c r="Q127" s="762"/>
    </row>
    <row r="128" spans="1:17" ht="14.4" customHeight="1" x14ac:dyDescent="0.3">
      <c r="A128" s="756" t="s">
        <v>5274</v>
      </c>
      <c r="B128" s="757" t="s">
        <v>5275</v>
      </c>
      <c r="C128" s="757" t="s">
        <v>4287</v>
      </c>
      <c r="D128" s="757" t="s">
        <v>5446</v>
      </c>
      <c r="E128" s="757" t="s">
        <v>5447</v>
      </c>
      <c r="F128" s="761"/>
      <c r="G128" s="761"/>
      <c r="H128" s="761"/>
      <c r="I128" s="761"/>
      <c r="J128" s="761">
        <v>518</v>
      </c>
      <c r="K128" s="761">
        <v>68894</v>
      </c>
      <c r="L128" s="761">
        <v>1</v>
      </c>
      <c r="M128" s="761">
        <v>133</v>
      </c>
      <c r="N128" s="761">
        <v>881</v>
      </c>
      <c r="O128" s="761">
        <v>117173</v>
      </c>
      <c r="P128" s="775">
        <v>1.7007722007722008</v>
      </c>
      <c r="Q128" s="762">
        <v>133</v>
      </c>
    </row>
    <row r="129" spans="1:17" ht="14.4" customHeight="1" x14ac:dyDescent="0.3">
      <c r="A129" s="756" t="s">
        <v>5274</v>
      </c>
      <c r="B129" s="757" t="s">
        <v>5275</v>
      </c>
      <c r="C129" s="757" t="s">
        <v>4287</v>
      </c>
      <c r="D129" s="757" t="s">
        <v>5448</v>
      </c>
      <c r="E129" s="757" t="s">
        <v>5449</v>
      </c>
      <c r="F129" s="761"/>
      <c r="G129" s="761"/>
      <c r="H129" s="761"/>
      <c r="I129" s="761"/>
      <c r="J129" s="761">
        <v>251</v>
      </c>
      <c r="K129" s="761">
        <v>9287</v>
      </c>
      <c r="L129" s="761">
        <v>1</v>
      </c>
      <c r="M129" s="761">
        <v>37</v>
      </c>
      <c r="N129" s="761">
        <v>421</v>
      </c>
      <c r="O129" s="761">
        <v>15577</v>
      </c>
      <c r="P129" s="775">
        <v>1.6772908366533865</v>
      </c>
      <c r="Q129" s="762">
        <v>37</v>
      </c>
    </row>
    <row r="130" spans="1:17" ht="14.4" customHeight="1" x14ac:dyDescent="0.3">
      <c r="A130" s="756" t="s">
        <v>5274</v>
      </c>
      <c r="B130" s="757" t="s">
        <v>5275</v>
      </c>
      <c r="C130" s="757" t="s">
        <v>4287</v>
      </c>
      <c r="D130" s="757" t="s">
        <v>5450</v>
      </c>
      <c r="E130" s="757" t="s">
        <v>5451</v>
      </c>
      <c r="F130" s="761"/>
      <c r="G130" s="761"/>
      <c r="H130" s="761"/>
      <c r="I130" s="761"/>
      <c r="J130" s="761"/>
      <c r="K130" s="761"/>
      <c r="L130" s="761"/>
      <c r="M130" s="761"/>
      <c r="N130" s="761">
        <v>1</v>
      </c>
      <c r="O130" s="761">
        <v>171</v>
      </c>
      <c r="P130" s="775"/>
      <c r="Q130" s="762">
        <v>171</v>
      </c>
    </row>
    <row r="131" spans="1:17" ht="14.4" customHeight="1" x14ac:dyDescent="0.3">
      <c r="A131" s="756" t="s">
        <v>5274</v>
      </c>
      <c r="B131" s="757" t="s">
        <v>5275</v>
      </c>
      <c r="C131" s="757" t="s">
        <v>4287</v>
      </c>
      <c r="D131" s="757" t="s">
        <v>5452</v>
      </c>
      <c r="E131" s="757" t="s">
        <v>5453</v>
      </c>
      <c r="F131" s="761"/>
      <c r="G131" s="761"/>
      <c r="H131" s="761"/>
      <c r="I131" s="761"/>
      <c r="J131" s="761"/>
      <c r="K131" s="761"/>
      <c r="L131" s="761"/>
      <c r="M131" s="761"/>
      <c r="N131" s="761">
        <v>1</v>
      </c>
      <c r="O131" s="761">
        <v>254</v>
      </c>
      <c r="P131" s="775"/>
      <c r="Q131" s="762">
        <v>254</v>
      </c>
    </row>
    <row r="132" spans="1:17" ht="14.4" customHeight="1" x14ac:dyDescent="0.3">
      <c r="A132" s="756" t="s">
        <v>5274</v>
      </c>
      <c r="B132" s="757" t="s">
        <v>5275</v>
      </c>
      <c r="C132" s="757" t="s">
        <v>4287</v>
      </c>
      <c r="D132" s="757" t="s">
        <v>5454</v>
      </c>
      <c r="E132" s="757" t="s">
        <v>5455</v>
      </c>
      <c r="F132" s="761"/>
      <c r="G132" s="761"/>
      <c r="H132" s="761"/>
      <c r="I132" s="761"/>
      <c r="J132" s="761"/>
      <c r="K132" s="761"/>
      <c r="L132" s="761"/>
      <c r="M132" s="761"/>
      <c r="N132" s="761">
        <v>41</v>
      </c>
      <c r="O132" s="761">
        <v>3813</v>
      </c>
      <c r="P132" s="775"/>
      <c r="Q132" s="762">
        <v>93</v>
      </c>
    </row>
    <row r="133" spans="1:17" ht="14.4" customHeight="1" x14ac:dyDescent="0.3">
      <c r="A133" s="756" t="s">
        <v>5456</v>
      </c>
      <c r="B133" s="757" t="s">
        <v>5457</v>
      </c>
      <c r="C133" s="757" t="s">
        <v>4462</v>
      </c>
      <c r="D133" s="757" t="s">
        <v>5458</v>
      </c>
      <c r="E133" s="757" t="s">
        <v>5459</v>
      </c>
      <c r="F133" s="761"/>
      <c r="G133" s="761"/>
      <c r="H133" s="761"/>
      <c r="I133" s="761"/>
      <c r="J133" s="761"/>
      <c r="K133" s="761"/>
      <c r="L133" s="761"/>
      <c r="M133" s="761"/>
      <c r="N133" s="761">
        <v>0</v>
      </c>
      <c r="O133" s="761">
        <v>0</v>
      </c>
      <c r="P133" s="775"/>
      <c r="Q133" s="762"/>
    </row>
    <row r="134" spans="1:17" ht="14.4" customHeight="1" x14ac:dyDescent="0.3">
      <c r="A134" s="756" t="s">
        <v>5456</v>
      </c>
      <c r="B134" s="757" t="s">
        <v>5457</v>
      </c>
      <c r="C134" s="757" t="s">
        <v>4462</v>
      </c>
      <c r="D134" s="757" t="s">
        <v>5460</v>
      </c>
      <c r="E134" s="757" t="s">
        <v>5461</v>
      </c>
      <c r="F134" s="761">
        <v>1.67</v>
      </c>
      <c r="G134" s="761">
        <v>4267.3599999999997</v>
      </c>
      <c r="H134" s="761"/>
      <c r="I134" s="761">
        <v>2555.3053892215567</v>
      </c>
      <c r="J134" s="761"/>
      <c r="K134" s="761"/>
      <c r="L134" s="761"/>
      <c r="M134" s="761"/>
      <c r="N134" s="761"/>
      <c r="O134" s="761"/>
      <c r="P134" s="775"/>
      <c r="Q134" s="762"/>
    </row>
    <row r="135" spans="1:17" ht="14.4" customHeight="1" x14ac:dyDescent="0.3">
      <c r="A135" s="756" t="s">
        <v>5456</v>
      </c>
      <c r="B135" s="757" t="s">
        <v>5457</v>
      </c>
      <c r="C135" s="757" t="s">
        <v>4462</v>
      </c>
      <c r="D135" s="757" t="s">
        <v>5462</v>
      </c>
      <c r="E135" s="757" t="s">
        <v>4480</v>
      </c>
      <c r="F135" s="761">
        <v>0.06</v>
      </c>
      <c r="G135" s="761">
        <v>296.63</v>
      </c>
      <c r="H135" s="761"/>
      <c r="I135" s="761">
        <v>4943.833333333333</v>
      </c>
      <c r="J135" s="761"/>
      <c r="K135" s="761"/>
      <c r="L135" s="761"/>
      <c r="M135" s="761"/>
      <c r="N135" s="761"/>
      <c r="O135" s="761"/>
      <c r="P135" s="775"/>
      <c r="Q135" s="762"/>
    </row>
    <row r="136" spans="1:17" ht="14.4" customHeight="1" x14ac:dyDescent="0.3">
      <c r="A136" s="756" t="s">
        <v>5456</v>
      </c>
      <c r="B136" s="757" t="s">
        <v>5457</v>
      </c>
      <c r="C136" s="757" t="s">
        <v>4462</v>
      </c>
      <c r="D136" s="757" t="s">
        <v>5463</v>
      </c>
      <c r="E136" s="757" t="s">
        <v>5464</v>
      </c>
      <c r="F136" s="761">
        <v>2</v>
      </c>
      <c r="G136" s="761">
        <v>1902.68</v>
      </c>
      <c r="H136" s="761">
        <v>0.29411046377721139</v>
      </c>
      <c r="I136" s="761">
        <v>951.34</v>
      </c>
      <c r="J136" s="761">
        <v>6.5500000000000007</v>
      </c>
      <c r="K136" s="761">
        <v>6469.2699999999995</v>
      </c>
      <c r="L136" s="761">
        <v>1</v>
      </c>
      <c r="M136" s="761">
        <v>987.67480916030513</v>
      </c>
      <c r="N136" s="761">
        <v>2.9000000000000004</v>
      </c>
      <c r="O136" s="761">
        <v>2914</v>
      </c>
      <c r="P136" s="775">
        <v>0.45043722089200178</v>
      </c>
      <c r="Q136" s="762">
        <v>1004.8275862068964</v>
      </c>
    </row>
    <row r="137" spans="1:17" ht="14.4" customHeight="1" x14ac:dyDescent="0.3">
      <c r="A137" s="756" t="s">
        <v>5456</v>
      </c>
      <c r="B137" s="757" t="s">
        <v>5457</v>
      </c>
      <c r="C137" s="757" t="s">
        <v>4462</v>
      </c>
      <c r="D137" s="757" t="s">
        <v>5465</v>
      </c>
      <c r="E137" s="757" t="s">
        <v>4480</v>
      </c>
      <c r="F137" s="761">
        <v>1.1800000000000002</v>
      </c>
      <c r="G137" s="761">
        <v>11667.73</v>
      </c>
      <c r="H137" s="761">
        <v>6.5555674169298008</v>
      </c>
      <c r="I137" s="761">
        <v>9887.9067796610161</v>
      </c>
      <c r="J137" s="761">
        <v>0.18</v>
      </c>
      <c r="K137" s="761">
        <v>1779.8200000000002</v>
      </c>
      <c r="L137" s="761">
        <v>1</v>
      </c>
      <c r="M137" s="761">
        <v>9887.8888888888905</v>
      </c>
      <c r="N137" s="761">
        <v>0.96000000000000008</v>
      </c>
      <c r="O137" s="761">
        <v>9492.4</v>
      </c>
      <c r="P137" s="775">
        <v>5.333348316121854</v>
      </c>
      <c r="Q137" s="762">
        <v>9887.9166666666661</v>
      </c>
    </row>
    <row r="138" spans="1:17" ht="14.4" customHeight="1" x14ac:dyDescent="0.3">
      <c r="A138" s="756" t="s">
        <v>5456</v>
      </c>
      <c r="B138" s="757" t="s">
        <v>5457</v>
      </c>
      <c r="C138" s="757" t="s">
        <v>4462</v>
      </c>
      <c r="D138" s="757" t="s">
        <v>5466</v>
      </c>
      <c r="E138" s="757" t="s">
        <v>5467</v>
      </c>
      <c r="F138" s="761"/>
      <c r="G138" s="761"/>
      <c r="H138" s="761"/>
      <c r="I138" s="761"/>
      <c r="J138" s="761"/>
      <c r="K138" s="761"/>
      <c r="L138" s="761"/>
      <c r="M138" s="761"/>
      <c r="N138" s="761">
        <v>3</v>
      </c>
      <c r="O138" s="761">
        <v>2530.38</v>
      </c>
      <c r="P138" s="775"/>
      <c r="Q138" s="762">
        <v>843.46</v>
      </c>
    </row>
    <row r="139" spans="1:17" ht="14.4" customHeight="1" x14ac:dyDescent="0.3">
      <c r="A139" s="756" t="s">
        <v>5456</v>
      </c>
      <c r="B139" s="757" t="s">
        <v>5457</v>
      </c>
      <c r="C139" s="757" t="s">
        <v>4462</v>
      </c>
      <c r="D139" s="757" t="s">
        <v>5468</v>
      </c>
      <c r="E139" s="757" t="s">
        <v>5469</v>
      </c>
      <c r="F139" s="761">
        <v>0.06</v>
      </c>
      <c r="G139" s="761">
        <v>531.24</v>
      </c>
      <c r="H139" s="761"/>
      <c r="I139" s="761">
        <v>8854</v>
      </c>
      <c r="J139" s="761"/>
      <c r="K139" s="761"/>
      <c r="L139" s="761"/>
      <c r="M139" s="761"/>
      <c r="N139" s="761">
        <v>7.0000000000000007E-2</v>
      </c>
      <c r="O139" s="761">
        <v>636.66</v>
      </c>
      <c r="P139" s="775"/>
      <c r="Q139" s="762">
        <v>9095.1428571428551</v>
      </c>
    </row>
    <row r="140" spans="1:17" ht="14.4" customHeight="1" x14ac:dyDescent="0.3">
      <c r="A140" s="756" t="s">
        <v>5456</v>
      </c>
      <c r="B140" s="757" t="s">
        <v>5457</v>
      </c>
      <c r="C140" s="757" t="s">
        <v>4462</v>
      </c>
      <c r="D140" s="757" t="s">
        <v>5470</v>
      </c>
      <c r="E140" s="757" t="s">
        <v>5469</v>
      </c>
      <c r="F140" s="761">
        <v>1.45</v>
      </c>
      <c r="G140" s="761">
        <v>2567.66</v>
      </c>
      <c r="H140" s="761">
        <v>0.43283582089552236</v>
      </c>
      <c r="I140" s="761">
        <v>1770.8</v>
      </c>
      <c r="J140" s="761">
        <v>3.35</v>
      </c>
      <c r="K140" s="761">
        <v>5932.18</v>
      </c>
      <c r="L140" s="761">
        <v>1</v>
      </c>
      <c r="M140" s="761">
        <v>1770.8</v>
      </c>
      <c r="N140" s="761">
        <v>0.35</v>
      </c>
      <c r="O140" s="761">
        <v>636.66</v>
      </c>
      <c r="P140" s="775">
        <v>0.10732310887397212</v>
      </c>
      <c r="Q140" s="762">
        <v>1819.0285714285715</v>
      </c>
    </row>
    <row r="141" spans="1:17" ht="14.4" customHeight="1" x14ac:dyDescent="0.3">
      <c r="A141" s="756" t="s">
        <v>5456</v>
      </c>
      <c r="B141" s="757" t="s">
        <v>5457</v>
      </c>
      <c r="C141" s="757" t="s">
        <v>4462</v>
      </c>
      <c r="D141" s="757" t="s">
        <v>5471</v>
      </c>
      <c r="E141" s="757" t="s">
        <v>5469</v>
      </c>
      <c r="F141" s="761">
        <v>0.12000000000000001</v>
      </c>
      <c r="G141" s="761">
        <v>3931.1799999999994</v>
      </c>
      <c r="H141" s="761">
        <v>1.5633793854939668</v>
      </c>
      <c r="I141" s="761">
        <v>32759.833333333325</v>
      </c>
      <c r="J141" s="761">
        <v>0.08</v>
      </c>
      <c r="K141" s="761">
        <v>2514.54</v>
      </c>
      <c r="L141" s="761">
        <v>1</v>
      </c>
      <c r="M141" s="761">
        <v>31431.75</v>
      </c>
      <c r="N141" s="761">
        <v>0.13</v>
      </c>
      <c r="O141" s="761">
        <v>4547.5700000000006</v>
      </c>
      <c r="P141" s="775">
        <v>1.8085097075409422</v>
      </c>
      <c r="Q141" s="762">
        <v>34981.307692307695</v>
      </c>
    </row>
    <row r="142" spans="1:17" ht="14.4" customHeight="1" x14ac:dyDescent="0.3">
      <c r="A142" s="756" t="s">
        <v>5456</v>
      </c>
      <c r="B142" s="757" t="s">
        <v>5457</v>
      </c>
      <c r="C142" s="757" t="s">
        <v>4375</v>
      </c>
      <c r="D142" s="757" t="s">
        <v>5472</v>
      </c>
      <c r="E142" s="757" t="s">
        <v>5473</v>
      </c>
      <c r="F142" s="761">
        <v>1</v>
      </c>
      <c r="G142" s="761">
        <v>1447.28</v>
      </c>
      <c r="H142" s="761"/>
      <c r="I142" s="761">
        <v>1447.28</v>
      </c>
      <c r="J142" s="761"/>
      <c r="K142" s="761"/>
      <c r="L142" s="761"/>
      <c r="M142" s="761"/>
      <c r="N142" s="761"/>
      <c r="O142" s="761"/>
      <c r="P142" s="775"/>
      <c r="Q142" s="762"/>
    </row>
    <row r="143" spans="1:17" ht="14.4" customHeight="1" x14ac:dyDescent="0.3">
      <c r="A143" s="756" t="s">
        <v>5456</v>
      </c>
      <c r="B143" s="757" t="s">
        <v>5457</v>
      </c>
      <c r="C143" s="757" t="s">
        <v>4375</v>
      </c>
      <c r="D143" s="757" t="s">
        <v>5474</v>
      </c>
      <c r="E143" s="757" t="s">
        <v>5475</v>
      </c>
      <c r="F143" s="761">
        <v>1</v>
      </c>
      <c r="G143" s="761">
        <v>972.32</v>
      </c>
      <c r="H143" s="761"/>
      <c r="I143" s="761">
        <v>972.32</v>
      </c>
      <c r="J143" s="761"/>
      <c r="K143" s="761"/>
      <c r="L143" s="761"/>
      <c r="M143" s="761"/>
      <c r="N143" s="761"/>
      <c r="O143" s="761"/>
      <c r="P143" s="775"/>
      <c r="Q143" s="762"/>
    </row>
    <row r="144" spans="1:17" ht="14.4" customHeight="1" x14ac:dyDescent="0.3">
      <c r="A144" s="756" t="s">
        <v>5456</v>
      </c>
      <c r="B144" s="757" t="s">
        <v>5457</v>
      </c>
      <c r="C144" s="757" t="s">
        <v>4375</v>
      </c>
      <c r="D144" s="757" t="s">
        <v>5476</v>
      </c>
      <c r="E144" s="757" t="s">
        <v>5475</v>
      </c>
      <c r="F144" s="761">
        <v>3</v>
      </c>
      <c r="G144" s="761">
        <v>5121.93</v>
      </c>
      <c r="H144" s="761">
        <v>1.5000000000000002</v>
      </c>
      <c r="I144" s="761">
        <v>1707.3100000000002</v>
      </c>
      <c r="J144" s="761">
        <v>2</v>
      </c>
      <c r="K144" s="761">
        <v>3414.62</v>
      </c>
      <c r="L144" s="761">
        <v>1</v>
      </c>
      <c r="M144" s="761">
        <v>1707.31</v>
      </c>
      <c r="N144" s="761">
        <v>1</v>
      </c>
      <c r="O144" s="761">
        <v>1707.31</v>
      </c>
      <c r="P144" s="775">
        <v>0.5</v>
      </c>
      <c r="Q144" s="762">
        <v>1707.31</v>
      </c>
    </row>
    <row r="145" spans="1:17" ht="14.4" customHeight="1" x14ac:dyDescent="0.3">
      <c r="A145" s="756" t="s">
        <v>5456</v>
      </c>
      <c r="B145" s="757" t="s">
        <v>5457</v>
      </c>
      <c r="C145" s="757" t="s">
        <v>4375</v>
      </c>
      <c r="D145" s="757" t="s">
        <v>5477</v>
      </c>
      <c r="E145" s="757" t="s">
        <v>5475</v>
      </c>
      <c r="F145" s="761">
        <v>1</v>
      </c>
      <c r="G145" s="761">
        <v>2066.3000000000002</v>
      </c>
      <c r="H145" s="761">
        <v>1</v>
      </c>
      <c r="I145" s="761">
        <v>2066.3000000000002</v>
      </c>
      <c r="J145" s="761">
        <v>1</v>
      </c>
      <c r="K145" s="761">
        <v>2066.3000000000002</v>
      </c>
      <c r="L145" s="761">
        <v>1</v>
      </c>
      <c r="M145" s="761">
        <v>2066.3000000000002</v>
      </c>
      <c r="N145" s="761">
        <v>1</v>
      </c>
      <c r="O145" s="761">
        <v>2066.3000000000002</v>
      </c>
      <c r="P145" s="775">
        <v>1</v>
      </c>
      <c r="Q145" s="762">
        <v>2066.3000000000002</v>
      </c>
    </row>
    <row r="146" spans="1:17" ht="14.4" customHeight="1" x14ac:dyDescent="0.3">
      <c r="A146" s="756" t="s">
        <v>5456</v>
      </c>
      <c r="B146" s="757" t="s">
        <v>5457</v>
      </c>
      <c r="C146" s="757" t="s">
        <v>4375</v>
      </c>
      <c r="D146" s="757" t="s">
        <v>5478</v>
      </c>
      <c r="E146" s="757" t="s">
        <v>5479</v>
      </c>
      <c r="F146" s="761">
        <v>4</v>
      </c>
      <c r="G146" s="761">
        <v>4111.04</v>
      </c>
      <c r="H146" s="761">
        <v>2</v>
      </c>
      <c r="I146" s="761">
        <v>1027.76</v>
      </c>
      <c r="J146" s="761">
        <v>2</v>
      </c>
      <c r="K146" s="761">
        <v>2055.52</v>
      </c>
      <c r="L146" s="761">
        <v>1</v>
      </c>
      <c r="M146" s="761">
        <v>1027.76</v>
      </c>
      <c r="N146" s="761">
        <v>3</v>
      </c>
      <c r="O146" s="761">
        <v>3083.2799999999997</v>
      </c>
      <c r="P146" s="775">
        <v>1.5</v>
      </c>
      <c r="Q146" s="762">
        <v>1027.76</v>
      </c>
    </row>
    <row r="147" spans="1:17" ht="14.4" customHeight="1" x14ac:dyDescent="0.3">
      <c r="A147" s="756" t="s">
        <v>5456</v>
      </c>
      <c r="B147" s="757" t="s">
        <v>5457</v>
      </c>
      <c r="C147" s="757" t="s">
        <v>4375</v>
      </c>
      <c r="D147" s="757" t="s">
        <v>5480</v>
      </c>
      <c r="E147" s="757" t="s">
        <v>5479</v>
      </c>
      <c r="F147" s="761"/>
      <c r="G147" s="761"/>
      <c r="H147" s="761"/>
      <c r="I147" s="761"/>
      <c r="J147" s="761"/>
      <c r="K147" s="761"/>
      <c r="L147" s="761"/>
      <c r="M147" s="761"/>
      <c r="N147" s="761">
        <v>2</v>
      </c>
      <c r="O147" s="761">
        <v>4283.7</v>
      </c>
      <c r="P147" s="775"/>
      <c r="Q147" s="762">
        <v>2141.85</v>
      </c>
    </row>
    <row r="148" spans="1:17" ht="14.4" customHeight="1" x14ac:dyDescent="0.3">
      <c r="A148" s="756" t="s">
        <v>5456</v>
      </c>
      <c r="B148" s="757" t="s">
        <v>5457</v>
      </c>
      <c r="C148" s="757" t="s">
        <v>4375</v>
      </c>
      <c r="D148" s="757" t="s">
        <v>5481</v>
      </c>
      <c r="E148" s="757" t="s">
        <v>5482</v>
      </c>
      <c r="F148" s="761"/>
      <c r="G148" s="761"/>
      <c r="H148" s="761"/>
      <c r="I148" s="761"/>
      <c r="J148" s="761">
        <v>1</v>
      </c>
      <c r="K148" s="761">
        <v>8536.5499999999993</v>
      </c>
      <c r="L148" s="761">
        <v>1</v>
      </c>
      <c r="M148" s="761">
        <v>8536.5499999999993</v>
      </c>
      <c r="N148" s="761"/>
      <c r="O148" s="761"/>
      <c r="P148" s="775"/>
      <c r="Q148" s="762"/>
    </row>
    <row r="149" spans="1:17" ht="14.4" customHeight="1" x14ac:dyDescent="0.3">
      <c r="A149" s="756" t="s">
        <v>5456</v>
      </c>
      <c r="B149" s="757" t="s">
        <v>5457</v>
      </c>
      <c r="C149" s="757" t="s">
        <v>4375</v>
      </c>
      <c r="D149" s="757" t="s">
        <v>5483</v>
      </c>
      <c r="E149" s="757" t="s">
        <v>5484</v>
      </c>
      <c r="F149" s="761">
        <v>3</v>
      </c>
      <c r="G149" s="761">
        <v>166191.6</v>
      </c>
      <c r="H149" s="761"/>
      <c r="I149" s="761">
        <v>55397.200000000004</v>
      </c>
      <c r="J149" s="761"/>
      <c r="K149" s="761"/>
      <c r="L149" s="761"/>
      <c r="M149" s="761"/>
      <c r="N149" s="761"/>
      <c r="O149" s="761"/>
      <c r="P149" s="775"/>
      <c r="Q149" s="762"/>
    </row>
    <row r="150" spans="1:17" ht="14.4" customHeight="1" x14ac:dyDescent="0.3">
      <c r="A150" s="756" t="s">
        <v>5456</v>
      </c>
      <c r="B150" s="757" t="s">
        <v>5457</v>
      </c>
      <c r="C150" s="757" t="s">
        <v>4375</v>
      </c>
      <c r="D150" s="757" t="s">
        <v>5485</v>
      </c>
      <c r="E150" s="757" t="s">
        <v>5486</v>
      </c>
      <c r="F150" s="761">
        <v>1</v>
      </c>
      <c r="G150" s="761">
        <v>2236.5</v>
      </c>
      <c r="H150" s="761">
        <v>1</v>
      </c>
      <c r="I150" s="761">
        <v>2236.5</v>
      </c>
      <c r="J150" s="761">
        <v>1</v>
      </c>
      <c r="K150" s="761">
        <v>2236.5</v>
      </c>
      <c r="L150" s="761">
        <v>1</v>
      </c>
      <c r="M150" s="761">
        <v>2236.5</v>
      </c>
      <c r="N150" s="761"/>
      <c r="O150" s="761"/>
      <c r="P150" s="775"/>
      <c r="Q150" s="762"/>
    </row>
    <row r="151" spans="1:17" ht="14.4" customHeight="1" x14ac:dyDescent="0.3">
      <c r="A151" s="756" t="s">
        <v>5456</v>
      </c>
      <c r="B151" s="757" t="s">
        <v>5457</v>
      </c>
      <c r="C151" s="757" t="s">
        <v>4375</v>
      </c>
      <c r="D151" s="757" t="s">
        <v>5487</v>
      </c>
      <c r="E151" s="757" t="s">
        <v>5488</v>
      </c>
      <c r="F151" s="761">
        <v>1</v>
      </c>
      <c r="G151" s="761">
        <v>166546.75</v>
      </c>
      <c r="H151" s="761"/>
      <c r="I151" s="761">
        <v>166546.75</v>
      </c>
      <c r="J151" s="761"/>
      <c r="K151" s="761"/>
      <c r="L151" s="761"/>
      <c r="M151" s="761"/>
      <c r="N151" s="761">
        <v>1</v>
      </c>
      <c r="O151" s="761">
        <v>166546.75</v>
      </c>
      <c r="P151" s="775"/>
      <c r="Q151" s="762">
        <v>166546.75</v>
      </c>
    </row>
    <row r="152" spans="1:17" ht="14.4" customHeight="1" x14ac:dyDescent="0.3">
      <c r="A152" s="756" t="s">
        <v>5456</v>
      </c>
      <c r="B152" s="757" t="s">
        <v>5457</v>
      </c>
      <c r="C152" s="757" t="s">
        <v>4375</v>
      </c>
      <c r="D152" s="757" t="s">
        <v>5489</v>
      </c>
      <c r="E152" s="757" t="s">
        <v>5490</v>
      </c>
      <c r="F152" s="761">
        <v>6</v>
      </c>
      <c r="G152" s="761">
        <v>41344.68</v>
      </c>
      <c r="H152" s="761">
        <v>6</v>
      </c>
      <c r="I152" s="761">
        <v>6890.78</v>
      </c>
      <c r="J152" s="761">
        <v>1</v>
      </c>
      <c r="K152" s="761">
        <v>6890.78</v>
      </c>
      <c r="L152" s="761">
        <v>1</v>
      </c>
      <c r="M152" s="761">
        <v>6890.78</v>
      </c>
      <c r="N152" s="761"/>
      <c r="O152" s="761"/>
      <c r="P152" s="775"/>
      <c r="Q152" s="762"/>
    </row>
    <row r="153" spans="1:17" ht="14.4" customHeight="1" x14ac:dyDescent="0.3">
      <c r="A153" s="756" t="s">
        <v>5456</v>
      </c>
      <c r="B153" s="757" t="s">
        <v>5457</v>
      </c>
      <c r="C153" s="757" t="s">
        <v>4375</v>
      </c>
      <c r="D153" s="757" t="s">
        <v>5491</v>
      </c>
      <c r="E153" s="757" t="s">
        <v>5492</v>
      </c>
      <c r="F153" s="761"/>
      <c r="G153" s="761"/>
      <c r="H153" s="761"/>
      <c r="I153" s="761"/>
      <c r="J153" s="761">
        <v>1</v>
      </c>
      <c r="K153" s="761">
        <v>1123.73</v>
      </c>
      <c r="L153" s="761">
        <v>1</v>
      </c>
      <c r="M153" s="761">
        <v>1123.73</v>
      </c>
      <c r="N153" s="761"/>
      <c r="O153" s="761"/>
      <c r="P153" s="775"/>
      <c r="Q153" s="762"/>
    </row>
    <row r="154" spans="1:17" ht="14.4" customHeight="1" x14ac:dyDescent="0.3">
      <c r="A154" s="756" t="s">
        <v>5456</v>
      </c>
      <c r="B154" s="757" t="s">
        <v>5457</v>
      </c>
      <c r="C154" s="757" t="s">
        <v>4375</v>
      </c>
      <c r="D154" s="757" t="s">
        <v>5493</v>
      </c>
      <c r="E154" s="757" t="s">
        <v>5494</v>
      </c>
      <c r="F154" s="761">
        <v>1</v>
      </c>
      <c r="G154" s="761">
        <v>1002.8</v>
      </c>
      <c r="H154" s="761"/>
      <c r="I154" s="761">
        <v>1002.8</v>
      </c>
      <c r="J154" s="761"/>
      <c r="K154" s="761"/>
      <c r="L154" s="761"/>
      <c r="M154" s="761"/>
      <c r="N154" s="761">
        <v>1</v>
      </c>
      <c r="O154" s="761">
        <v>1002.8</v>
      </c>
      <c r="P154" s="775"/>
      <c r="Q154" s="762">
        <v>1002.8</v>
      </c>
    </row>
    <row r="155" spans="1:17" ht="14.4" customHeight="1" x14ac:dyDescent="0.3">
      <c r="A155" s="756" t="s">
        <v>5456</v>
      </c>
      <c r="B155" s="757" t="s">
        <v>5457</v>
      </c>
      <c r="C155" s="757" t="s">
        <v>4375</v>
      </c>
      <c r="D155" s="757" t="s">
        <v>5495</v>
      </c>
      <c r="E155" s="757" t="s">
        <v>5496</v>
      </c>
      <c r="F155" s="761">
        <v>1</v>
      </c>
      <c r="G155" s="761">
        <v>797</v>
      </c>
      <c r="H155" s="761"/>
      <c r="I155" s="761">
        <v>797</v>
      </c>
      <c r="J155" s="761"/>
      <c r="K155" s="761"/>
      <c r="L155" s="761"/>
      <c r="M155" s="761"/>
      <c r="N155" s="761"/>
      <c r="O155" s="761"/>
      <c r="P155" s="775"/>
      <c r="Q155" s="762"/>
    </row>
    <row r="156" spans="1:17" ht="14.4" customHeight="1" x14ac:dyDescent="0.3">
      <c r="A156" s="756" t="s">
        <v>5456</v>
      </c>
      <c r="B156" s="757" t="s">
        <v>5457</v>
      </c>
      <c r="C156" s="757" t="s">
        <v>4375</v>
      </c>
      <c r="D156" s="757" t="s">
        <v>5497</v>
      </c>
      <c r="E156" s="757" t="s">
        <v>5498</v>
      </c>
      <c r="F156" s="761">
        <v>1</v>
      </c>
      <c r="G156" s="761">
        <v>10072.94</v>
      </c>
      <c r="H156" s="761"/>
      <c r="I156" s="761">
        <v>10072.94</v>
      </c>
      <c r="J156" s="761"/>
      <c r="K156" s="761"/>
      <c r="L156" s="761"/>
      <c r="M156" s="761"/>
      <c r="N156" s="761"/>
      <c r="O156" s="761"/>
      <c r="P156" s="775"/>
      <c r="Q156" s="762"/>
    </row>
    <row r="157" spans="1:17" ht="14.4" customHeight="1" x14ac:dyDescent="0.3">
      <c r="A157" s="756" t="s">
        <v>5456</v>
      </c>
      <c r="B157" s="757" t="s">
        <v>5457</v>
      </c>
      <c r="C157" s="757" t="s">
        <v>4375</v>
      </c>
      <c r="D157" s="757" t="s">
        <v>5499</v>
      </c>
      <c r="E157" s="757" t="s">
        <v>5500</v>
      </c>
      <c r="F157" s="761">
        <v>1</v>
      </c>
      <c r="G157" s="761">
        <v>2974.36</v>
      </c>
      <c r="H157" s="761"/>
      <c r="I157" s="761">
        <v>2974.36</v>
      </c>
      <c r="J157" s="761"/>
      <c r="K157" s="761"/>
      <c r="L157" s="761"/>
      <c r="M157" s="761"/>
      <c r="N157" s="761">
        <v>1</v>
      </c>
      <c r="O157" s="761">
        <v>2974.36</v>
      </c>
      <c r="P157" s="775"/>
      <c r="Q157" s="762">
        <v>2974.36</v>
      </c>
    </row>
    <row r="158" spans="1:17" ht="14.4" customHeight="1" x14ac:dyDescent="0.3">
      <c r="A158" s="756" t="s">
        <v>5456</v>
      </c>
      <c r="B158" s="757" t="s">
        <v>5457</v>
      </c>
      <c r="C158" s="757" t="s">
        <v>4375</v>
      </c>
      <c r="D158" s="757" t="s">
        <v>5501</v>
      </c>
      <c r="E158" s="757" t="s">
        <v>5502</v>
      </c>
      <c r="F158" s="761">
        <v>5</v>
      </c>
      <c r="G158" s="761">
        <v>26296.149999999998</v>
      </c>
      <c r="H158" s="761">
        <v>2.5</v>
      </c>
      <c r="I158" s="761">
        <v>5259.23</v>
      </c>
      <c r="J158" s="761">
        <v>2</v>
      </c>
      <c r="K158" s="761">
        <v>10518.46</v>
      </c>
      <c r="L158" s="761">
        <v>1</v>
      </c>
      <c r="M158" s="761">
        <v>5259.23</v>
      </c>
      <c r="N158" s="761"/>
      <c r="O158" s="761"/>
      <c r="P158" s="775"/>
      <c r="Q158" s="762"/>
    </row>
    <row r="159" spans="1:17" ht="14.4" customHeight="1" x14ac:dyDescent="0.3">
      <c r="A159" s="756" t="s">
        <v>5456</v>
      </c>
      <c r="B159" s="757" t="s">
        <v>5457</v>
      </c>
      <c r="C159" s="757" t="s">
        <v>4375</v>
      </c>
      <c r="D159" s="757" t="s">
        <v>5503</v>
      </c>
      <c r="E159" s="757" t="s">
        <v>5504</v>
      </c>
      <c r="F159" s="761"/>
      <c r="G159" s="761"/>
      <c r="H159" s="761"/>
      <c r="I159" s="761"/>
      <c r="J159" s="761"/>
      <c r="K159" s="761"/>
      <c r="L159" s="761"/>
      <c r="M159" s="761"/>
      <c r="N159" s="761">
        <v>2</v>
      </c>
      <c r="O159" s="761">
        <v>2994.88</v>
      </c>
      <c r="P159" s="775"/>
      <c r="Q159" s="762">
        <v>1497.44</v>
      </c>
    </row>
    <row r="160" spans="1:17" ht="14.4" customHeight="1" x14ac:dyDescent="0.3">
      <c r="A160" s="756" t="s">
        <v>5456</v>
      </c>
      <c r="B160" s="757" t="s">
        <v>5457</v>
      </c>
      <c r="C160" s="757" t="s">
        <v>4375</v>
      </c>
      <c r="D160" s="757" t="s">
        <v>5505</v>
      </c>
      <c r="E160" s="757" t="s">
        <v>5506</v>
      </c>
      <c r="F160" s="761">
        <v>2</v>
      </c>
      <c r="G160" s="761">
        <v>1662.32</v>
      </c>
      <c r="H160" s="761">
        <v>1</v>
      </c>
      <c r="I160" s="761">
        <v>831.16</v>
      </c>
      <c r="J160" s="761">
        <v>2</v>
      </c>
      <c r="K160" s="761">
        <v>1662.32</v>
      </c>
      <c r="L160" s="761">
        <v>1</v>
      </c>
      <c r="M160" s="761">
        <v>831.16</v>
      </c>
      <c r="N160" s="761">
        <v>3</v>
      </c>
      <c r="O160" s="761">
        <v>2493.48</v>
      </c>
      <c r="P160" s="775">
        <v>1.5</v>
      </c>
      <c r="Q160" s="762">
        <v>831.16</v>
      </c>
    </row>
    <row r="161" spans="1:17" ht="14.4" customHeight="1" x14ac:dyDescent="0.3">
      <c r="A161" s="756" t="s">
        <v>5456</v>
      </c>
      <c r="B161" s="757" t="s">
        <v>5457</v>
      </c>
      <c r="C161" s="757" t="s">
        <v>4375</v>
      </c>
      <c r="D161" s="757" t="s">
        <v>5507</v>
      </c>
      <c r="E161" s="757" t="s">
        <v>5506</v>
      </c>
      <c r="F161" s="761">
        <v>2</v>
      </c>
      <c r="G161" s="761">
        <v>1776.12</v>
      </c>
      <c r="H161" s="761"/>
      <c r="I161" s="761">
        <v>888.06</v>
      </c>
      <c r="J161" s="761"/>
      <c r="K161" s="761"/>
      <c r="L161" s="761"/>
      <c r="M161" s="761"/>
      <c r="N161" s="761"/>
      <c r="O161" s="761"/>
      <c r="P161" s="775"/>
      <c r="Q161" s="762"/>
    </row>
    <row r="162" spans="1:17" ht="14.4" customHeight="1" x14ac:dyDescent="0.3">
      <c r="A162" s="756" t="s">
        <v>5456</v>
      </c>
      <c r="B162" s="757" t="s">
        <v>5457</v>
      </c>
      <c r="C162" s="757" t="s">
        <v>4375</v>
      </c>
      <c r="D162" s="757" t="s">
        <v>5508</v>
      </c>
      <c r="E162" s="757" t="s">
        <v>5509</v>
      </c>
      <c r="F162" s="761">
        <v>2</v>
      </c>
      <c r="G162" s="761">
        <v>1776.12</v>
      </c>
      <c r="H162" s="761"/>
      <c r="I162" s="761">
        <v>888.06</v>
      </c>
      <c r="J162" s="761"/>
      <c r="K162" s="761"/>
      <c r="L162" s="761"/>
      <c r="M162" s="761"/>
      <c r="N162" s="761"/>
      <c r="O162" s="761"/>
      <c r="P162" s="775"/>
      <c r="Q162" s="762"/>
    </row>
    <row r="163" spans="1:17" ht="14.4" customHeight="1" x14ac:dyDescent="0.3">
      <c r="A163" s="756" t="s">
        <v>5456</v>
      </c>
      <c r="B163" s="757" t="s">
        <v>5457</v>
      </c>
      <c r="C163" s="757" t="s">
        <v>4375</v>
      </c>
      <c r="D163" s="757" t="s">
        <v>5510</v>
      </c>
      <c r="E163" s="757" t="s">
        <v>5511</v>
      </c>
      <c r="F163" s="761">
        <v>3</v>
      </c>
      <c r="G163" s="761">
        <v>3936.42</v>
      </c>
      <c r="H163" s="761"/>
      <c r="I163" s="761">
        <v>1312.14</v>
      </c>
      <c r="J163" s="761"/>
      <c r="K163" s="761"/>
      <c r="L163" s="761"/>
      <c r="M163" s="761"/>
      <c r="N163" s="761">
        <v>3</v>
      </c>
      <c r="O163" s="761">
        <v>3936.42</v>
      </c>
      <c r="P163" s="775"/>
      <c r="Q163" s="762">
        <v>1312.14</v>
      </c>
    </row>
    <row r="164" spans="1:17" ht="14.4" customHeight="1" x14ac:dyDescent="0.3">
      <c r="A164" s="756" t="s">
        <v>5456</v>
      </c>
      <c r="B164" s="757" t="s">
        <v>5457</v>
      </c>
      <c r="C164" s="757" t="s">
        <v>4375</v>
      </c>
      <c r="D164" s="757" t="s">
        <v>5512</v>
      </c>
      <c r="E164" s="757" t="s">
        <v>5513</v>
      </c>
      <c r="F164" s="761">
        <v>2</v>
      </c>
      <c r="G164" s="761">
        <v>2292.66</v>
      </c>
      <c r="H164" s="761">
        <v>1</v>
      </c>
      <c r="I164" s="761">
        <v>1146.33</v>
      </c>
      <c r="J164" s="761">
        <v>2</v>
      </c>
      <c r="K164" s="761">
        <v>2292.66</v>
      </c>
      <c r="L164" s="761">
        <v>1</v>
      </c>
      <c r="M164" s="761">
        <v>1146.33</v>
      </c>
      <c r="N164" s="761">
        <v>1</v>
      </c>
      <c r="O164" s="761">
        <v>1146.33</v>
      </c>
      <c r="P164" s="775">
        <v>0.5</v>
      </c>
      <c r="Q164" s="762">
        <v>1146.33</v>
      </c>
    </row>
    <row r="165" spans="1:17" ht="14.4" customHeight="1" x14ac:dyDescent="0.3">
      <c r="A165" s="756" t="s">
        <v>5456</v>
      </c>
      <c r="B165" s="757" t="s">
        <v>5457</v>
      </c>
      <c r="C165" s="757" t="s">
        <v>4375</v>
      </c>
      <c r="D165" s="757" t="s">
        <v>5514</v>
      </c>
      <c r="E165" s="757" t="s">
        <v>5515</v>
      </c>
      <c r="F165" s="761">
        <v>5</v>
      </c>
      <c r="G165" s="761">
        <v>1795.5</v>
      </c>
      <c r="H165" s="761">
        <v>5</v>
      </c>
      <c r="I165" s="761">
        <v>359.1</v>
      </c>
      <c r="J165" s="761">
        <v>1</v>
      </c>
      <c r="K165" s="761">
        <v>359.1</v>
      </c>
      <c r="L165" s="761">
        <v>1</v>
      </c>
      <c r="M165" s="761">
        <v>359.1</v>
      </c>
      <c r="N165" s="761">
        <v>1</v>
      </c>
      <c r="O165" s="761">
        <v>359.1</v>
      </c>
      <c r="P165" s="775">
        <v>1</v>
      </c>
      <c r="Q165" s="762">
        <v>359.1</v>
      </c>
    </row>
    <row r="166" spans="1:17" ht="14.4" customHeight="1" x14ac:dyDescent="0.3">
      <c r="A166" s="756" t="s">
        <v>5456</v>
      </c>
      <c r="B166" s="757" t="s">
        <v>5457</v>
      </c>
      <c r="C166" s="757" t="s">
        <v>4375</v>
      </c>
      <c r="D166" s="757" t="s">
        <v>5516</v>
      </c>
      <c r="E166" s="757" t="s">
        <v>5517</v>
      </c>
      <c r="F166" s="761">
        <v>1</v>
      </c>
      <c r="G166" s="761">
        <v>32179.09</v>
      </c>
      <c r="H166" s="761"/>
      <c r="I166" s="761">
        <v>32179.09</v>
      </c>
      <c r="J166" s="761"/>
      <c r="K166" s="761"/>
      <c r="L166" s="761"/>
      <c r="M166" s="761"/>
      <c r="N166" s="761"/>
      <c r="O166" s="761"/>
      <c r="P166" s="775"/>
      <c r="Q166" s="762"/>
    </row>
    <row r="167" spans="1:17" ht="14.4" customHeight="1" x14ac:dyDescent="0.3">
      <c r="A167" s="756" t="s">
        <v>5456</v>
      </c>
      <c r="B167" s="757" t="s">
        <v>5457</v>
      </c>
      <c r="C167" s="757" t="s">
        <v>4375</v>
      </c>
      <c r="D167" s="757" t="s">
        <v>5518</v>
      </c>
      <c r="E167" s="757" t="s">
        <v>5519</v>
      </c>
      <c r="F167" s="761">
        <v>3</v>
      </c>
      <c r="G167" s="761">
        <v>19761.39</v>
      </c>
      <c r="H167" s="761">
        <v>3</v>
      </c>
      <c r="I167" s="761">
        <v>6587.13</v>
      </c>
      <c r="J167" s="761">
        <v>1</v>
      </c>
      <c r="K167" s="761">
        <v>6587.13</v>
      </c>
      <c r="L167" s="761">
        <v>1</v>
      </c>
      <c r="M167" s="761">
        <v>6587.13</v>
      </c>
      <c r="N167" s="761"/>
      <c r="O167" s="761"/>
      <c r="P167" s="775"/>
      <c r="Q167" s="762"/>
    </row>
    <row r="168" spans="1:17" ht="14.4" customHeight="1" x14ac:dyDescent="0.3">
      <c r="A168" s="756" t="s">
        <v>5456</v>
      </c>
      <c r="B168" s="757" t="s">
        <v>5457</v>
      </c>
      <c r="C168" s="757" t="s">
        <v>4375</v>
      </c>
      <c r="D168" s="757" t="s">
        <v>5520</v>
      </c>
      <c r="E168" s="757" t="s">
        <v>5521</v>
      </c>
      <c r="F168" s="761">
        <v>2</v>
      </c>
      <c r="G168" s="761">
        <v>63259.64</v>
      </c>
      <c r="H168" s="761"/>
      <c r="I168" s="761">
        <v>31629.82</v>
      </c>
      <c r="J168" s="761"/>
      <c r="K168" s="761"/>
      <c r="L168" s="761"/>
      <c r="M168" s="761"/>
      <c r="N168" s="761"/>
      <c r="O168" s="761"/>
      <c r="P168" s="775"/>
      <c r="Q168" s="762"/>
    </row>
    <row r="169" spans="1:17" ht="14.4" customHeight="1" x14ac:dyDescent="0.3">
      <c r="A169" s="756" t="s">
        <v>5456</v>
      </c>
      <c r="B169" s="757" t="s">
        <v>5457</v>
      </c>
      <c r="C169" s="757" t="s">
        <v>4375</v>
      </c>
      <c r="D169" s="757" t="s">
        <v>5522</v>
      </c>
      <c r="E169" s="757" t="s">
        <v>5523</v>
      </c>
      <c r="F169" s="761"/>
      <c r="G169" s="761"/>
      <c r="H169" s="761"/>
      <c r="I169" s="761"/>
      <c r="J169" s="761">
        <v>1</v>
      </c>
      <c r="K169" s="761">
        <v>26449.24</v>
      </c>
      <c r="L169" s="761">
        <v>1</v>
      </c>
      <c r="M169" s="761">
        <v>26449.24</v>
      </c>
      <c r="N169" s="761"/>
      <c r="O169" s="761"/>
      <c r="P169" s="775"/>
      <c r="Q169" s="762"/>
    </row>
    <row r="170" spans="1:17" ht="14.4" customHeight="1" x14ac:dyDescent="0.3">
      <c r="A170" s="756" t="s">
        <v>5456</v>
      </c>
      <c r="B170" s="757" t="s">
        <v>5457</v>
      </c>
      <c r="C170" s="757" t="s">
        <v>4375</v>
      </c>
      <c r="D170" s="757" t="s">
        <v>5524</v>
      </c>
      <c r="E170" s="757" t="s">
        <v>5525</v>
      </c>
      <c r="F170" s="761">
        <v>2</v>
      </c>
      <c r="G170" s="761">
        <v>148822</v>
      </c>
      <c r="H170" s="761"/>
      <c r="I170" s="761">
        <v>74411</v>
      </c>
      <c r="J170" s="761"/>
      <c r="K170" s="761"/>
      <c r="L170" s="761"/>
      <c r="M170" s="761"/>
      <c r="N170" s="761"/>
      <c r="O170" s="761"/>
      <c r="P170" s="775"/>
      <c r="Q170" s="762"/>
    </row>
    <row r="171" spans="1:17" ht="14.4" customHeight="1" x14ac:dyDescent="0.3">
      <c r="A171" s="756" t="s">
        <v>5456</v>
      </c>
      <c r="B171" s="757" t="s">
        <v>5457</v>
      </c>
      <c r="C171" s="757" t="s">
        <v>4375</v>
      </c>
      <c r="D171" s="757" t="s">
        <v>5526</v>
      </c>
      <c r="E171" s="757" t="s">
        <v>5527</v>
      </c>
      <c r="F171" s="761"/>
      <c r="G171" s="761"/>
      <c r="H171" s="761"/>
      <c r="I171" s="761"/>
      <c r="J171" s="761">
        <v>3</v>
      </c>
      <c r="K171" s="761">
        <v>13080</v>
      </c>
      <c r="L171" s="761">
        <v>1</v>
      </c>
      <c r="M171" s="761">
        <v>4360</v>
      </c>
      <c r="N171" s="761"/>
      <c r="O171" s="761"/>
      <c r="P171" s="775"/>
      <c r="Q171" s="762"/>
    </row>
    <row r="172" spans="1:17" ht="14.4" customHeight="1" x14ac:dyDescent="0.3">
      <c r="A172" s="756" t="s">
        <v>5456</v>
      </c>
      <c r="B172" s="757" t="s">
        <v>5457</v>
      </c>
      <c r="C172" s="757" t="s">
        <v>4375</v>
      </c>
      <c r="D172" s="757" t="s">
        <v>5528</v>
      </c>
      <c r="E172" s="757" t="s">
        <v>5529</v>
      </c>
      <c r="F172" s="761">
        <v>1</v>
      </c>
      <c r="G172" s="761">
        <v>166546.75</v>
      </c>
      <c r="H172" s="761"/>
      <c r="I172" s="761">
        <v>166546.75</v>
      </c>
      <c r="J172" s="761"/>
      <c r="K172" s="761"/>
      <c r="L172" s="761"/>
      <c r="M172" s="761"/>
      <c r="N172" s="761"/>
      <c r="O172" s="761"/>
      <c r="P172" s="775"/>
      <c r="Q172" s="762"/>
    </row>
    <row r="173" spans="1:17" ht="14.4" customHeight="1" x14ac:dyDescent="0.3">
      <c r="A173" s="756" t="s">
        <v>5456</v>
      </c>
      <c r="B173" s="757" t="s">
        <v>5457</v>
      </c>
      <c r="C173" s="757" t="s">
        <v>4375</v>
      </c>
      <c r="D173" s="757" t="s">
        <v>5530</v>
      </c>
      <c r="E173" s="757" t="s">
        <v>5531</v>
      </c>
      <c r="F173" s="761">
        <v>1</v>
      </c>
      <c r="G173" s="761">
        <v>11608.31</v>
      </c>
      <c r="H173" s="761"/>
      <c r="I173" s="761">
        <v>11608.31</v>
      </c>
      <c r="J173" s="761"/>
      <c r="K173" s="761"/>
      <c r="L173" s="761"/>
      <c r="M173" s="761"/>
      <c r="N173" s="761"/>
      <c r="O173" s="761"/>
      <c r="P173" s="775"/>
      <c r="Q173" s="762"/>
    </row>
    <row r="174" spans="1:17" ht="14.4" customHeight="1" x14ac:dyDescent="0.3">
      <c r="A174" s="756" t="s">
        <v>5456</v>
      </c>
      <c r="B174" s="757" t="s">
        <v>5457</v>
      </c>
      <c r="C174" s="757" t="s">
        <v>4375</v>
      </c>
      <c r="D174" s="757" t="s">
        <v>5532</v>
      </c>
      <c r="E174" s="757" t="s">
        <v>5533</v>
      </c>
      <c r="F174" s="761">
        <v>2</v>
      </c>
      <c r="G174" s="761">
        <v>443249.62</v>
      </c>
      <c r="H174" s="761"/>
      <c r="I174" s="761">
        <v>221624.81</v>
      </c>
      <c r="J174" s="761"/>
      <c r="K174" s="761"/>
      <c r="L174" s="761"/>
      <c r="M174" s="761"/>
      <c r="N174" s="761"/>
      <c r="O174" s="761"/>
      <c r="P174" s="775"/>
      <c r="Q174" s="762"/>
    </row>
    <row r="175" spans="1:17" ht="14.4" customHeight="1" x14ac:dyDescent="0.3">
      <c r="A175" s="756" t="s">
        <v>5456</v>
      </c>
      <c r="B175" s="757" t="s">
        <v>5457</v>
      </c>
      <c r="C175" s="757" t="s">
        <v>4375</v>
      </c>
      <c r="D175" s="757" t="s">
        <v>5534</v>
      </c>
      <c r="E175" s="757" t="s">
        <v>5535</v>
      </c>
      <c r="F175" s="761"/>
      <c r="G175" s="761"/>
      <c r="H175" s="761"/>
      <c r="I175" s="761"/>
      <c r="J175" s="761">
        <v>1</v>
      </c>
      <c r="K175" s="761">
        <v>30135</v>
      </c>
      <c r="L175" s="761">
        <v>1</v>
      </c>
      <c r="M175" s="761">
        <v>30135</v>
      </c>
      <c r="N175" s="761"/>
      <c r="O175" s="761"/>
      <c r="P175" s="775"/>
      <c r="Q175" s="762"/>
    </row>
    <row r="176" spans="1:17" ht="14.4" customHeight="1" x14ac:dyDescent="0.3">
      <c r="A176" s="756" t="s">
        <v>5456</v>
      </c>
      <c r="B176" s="757" t="s">
        <v>5457</v>
      </c>
      <c r="C176" s="757" t="s">
        <v>4375</v>
      </c>
      <c r="D176" s="757" t="s">
        <v>5536</v>
      </c>
      <c r="E176" s="757" t="s">
        <v>5537</v>
      </c>
      <c r="F176" s="761"/>
      <c r="G176" s="761"/>
      <c r="H176" s="761"/>
      <c r="I176" s="761"/>
      <c r="J176" s="761"/>
      <c r="K176" s="761"/>
      <c r="L176" s="761"/>
      <c r="M176" s="761"/>
      <c r="N176" s="761">
        <v>1</v>
      </c>
      <c r="O176" s="761">
        <v>38997.620000000003</v>
      </c>
      <c r="P176" s="775"/>
      <c r="Q176" s="762">
        <v>38997.620000000003</v>
      </c>
    </row>
    <row r="177" spans="1:17" ht="14.4" customHeight="1" x14ac:dyDescent="0.3">
      <c r="A177" s="756" t="s">
        <v>5456</v>
      </c>
      <c r="B177" s="757" t="s">
        <v>5457</v>
      </c>
      <c r="C177" s="757" t="s">
        <v>4375</v>
      </c>
      <c r="D177" s="757" t="s">
        <v>5538</v>
      </c>
      <c r="E177" s="757" t="s">
        <v>5475</v>
      </c>
      <c r="F177" s="761">
        <v>1</v>
      </c>
      <c r="G177" s="761">
        <v>3567.58</v>
      </c>
      <c r="H177" s="761"/>
      <c r="I177" s="761">
        <v>3567.58</v>
      </c>
      <c r="J177" s="761"/>
      <c r="K177" s="761"/>
      <c r="L177" s="761"/>
      <c r="M177" s="761"/>
      <c r="N177" s="761"/>
      <c r="O177" s="761"/>
      <c r="P177" s="775"/>
      <c r="Q177" s="762"/>
    </row>
    <row r="178" spans="1:17" ht="14.4" customHeight="1" x14ac:dyDescent="0.3">
      <c r="A178" s="756" t="s">
        <v>5456</v>
      </c>
      <c r="B178" s="757" t="s">
        <v>5457</v>
      </c>
      <c r="C178" s="757" t="s">
        <v>4375</v>
      </c>
      <c r="D178" s="757" t="s">
        <v>5539</v>
      </c>
      <c r="E178" s="757" t="s">
        <v>5540</v>
      </c>
      <c r="F178" s="761"/>
      <c r="G178" s="761"/>
      <c r="H178" s="761"/>
      <c r="I178" s="761"/>
      <c r="J178" s="761"/>
      <c r="K178" s="761"/>
      <c r="L178" s="761"/>
      <c r="M178" s="761"/>
      <c r="N178" s="761">
        <v>1</v>
      </c>
      <c r="O178" s="761">
        <v>88685.78</v>
      </c>
      <c r="P178" s="775"/>
      <c r="Q178" s="762">
        <v>88685.78</v>
      </c>
    </row>
    <row r="179" spans="1:17" ht="14.4" customHeight="1" x14ac:dyDescent="0.3">
      <c r="A179" s="756" t="s">
        <v>5456</v>
      </c>
      <c r="B179" s="757" t="s">
        <v>5457</v>
      </c>
      <c r="C179" s="757" t="s">
        <v>4287</v>
      </c>
      <c r="D179" s="757" t="s">
        <v>5541</v>
      </c>
      <c r="E179" s="757" t="s">
        <v>5542</v>
      </c>
      <c r="F179" s="761">
        <v>7</v>
      </c>
      <c r="G179" s="761">
        <v>1449</v>
      </c>
      <c r="H179" s="761">
        <v>6.802816901408451</v>
      </c>
      <c r="I179" s="761">
        <v>207</v>
      </c>
      <c r="J179" s="761">
        <v>1</v>
      </c>
      <c r="K179" s="761">
        <v>213</v>
      </c>
      <c r="L179" s="761">
        <v>1</v>
      </c>
      <c r="M179" s="761">
        <v>213</v>
      </c>
      <c r="N179" s="761">
        <v>8</v>
      </c>
      <c r="O179" s="761">
        <v>1704</v>
      </c>
      <c r="P179" s="775">
        <v>8</v>
      </c>
      <c r="Q179" s="762">
        <v>213</v>
      </c>
    </row>
    <row r="180" spans="1:17" ht="14.4" customHeight="1" x14ac:dyDescent="0.3">
      <c r="A180" s="756" t="s">
        <v>5456</v>
      </c>
      <c r="B180" s="757" t="s">
        <v>5457</v>
      </c>
      <c r="C180" s="757" t="s">
        <v>4287</v>
      </c>
      <c r="D180" s="757" t="s">
        <v>5543</v>
      </c>
      <c r="E180" s="757" t="s">
        <v>5544</v>
      </c>
      <c r="F180" s="761"/>
      <c r="G180" s="761"/>
      <c r="H180" s="761"/>
      <c r="I180" s="761"/>
      <c r="J180" s="761"/>
      <c r="K180" s="761"/>
      <c r="L180" s="761"/>
      <c r="M180" s="761"/>
      <c r="N180" s="761">
        <v>1</v>
      </c>
      <c r="O180" s="761">
        <v>187</v>
      </c>
      <c r="P180" s="775"/>
      <c r="Q180" s="762">
        <v>187</v>
      </c>
    </row>
    <row r="181" spans="1:17" ht="14.4" customHeight="1" x14ac:dyDescent="0.3">
      <c r="A181" s="756" t="s">
        <v>5456</v>
      </c>
      <c r="B181" s="757" t="s">
        <v>5457</v>
      </c>
      <c r="C181" s="757" t="s">
        <v>4287</v>
      </c>
      <c r="D181" s="757" t="s">
        <v>5545</v>
      </c>
      <c r="E181" s="757" t="s">
        <v>5546</v>
      </c>
      <c r="F181" s="761">
        <v>2</v>
      </c>
      <c r="G181" s="761">
        <v>250</v>
      </c>
      <c r="H181" s="761"/>
      <c r="I181" s="761">
        <v>125</v>
      </c>
      <c r="J181" s="761"/>
      <c r="K181" s="761"/>
      <c r="L181" s="761"/>
      <c r="M181" s="761"/>
      <c r="N181" s="761">
        <v>1</v>
      </c>
      <c r="O181" s="761">
        <v>128</v>
      </c>
      <c r="P181" s="775"/>
      <c r="Q181" s="762">
        <v>128</v>
      </c>
    </row>
    <row r="182" spans="1:17" ht="14.4" customHeight="1" x14ac:dyDescent="0.3">
      <c r="A182" s="756" t="s">
        <v>5456</v>
      </c>
      <c r="B182" s="757" t="s">
        <v>5457</v>
      </c>
      <c r="C182" s="757" t="s">
        <v>4287</v>
      </c>
      <c r="D182" s="757" t="s">
        <v>5547</v>
      </c>
      <c r="E182" s="757" t="s">
        <v>5548</v>
      </c>
      <c r="F182" s="761">
        <v>3</v>
      </c>
      <c r="G182" s="761">
        <v>657</v>
      </c>
      <c r="H182" s="761">
        <v>1.4730941704035874</v>
      </c>
      <c r="I182" s="761">
        <v>219</v>
      </c>
      <c r="J182" s="761">
        <v>2</v>
      </c>
      <c r="K182" s="761">
        <v>446</v>
      </c>
      <c r="L182" s="761">
        <v>1</v>
      </c>
      <c r="M182" s="761">
        <v>223</v>
      </c>
      <c r="N182" s="761">
        <v>3</v>
      </c>
      <c r="O182" s="761">
        <v>669</v>
      </c>
      <c r="P182" s="775">
        <v>1.5</v>
      </c>
      <c r="Q182" s="762">
        <v>223</v>
      </c>
    </row>
    <row r="183" spans="1:17" ht="14.4" customHeight="1" x14ac:dyDescent="0.3">
      <c r="A183" s="756" t="s">
        <v>5456</v>
      </c>
      <c r="B183" s="757" t="s">
        <v>5457</v>
      </c>
      <c r="C183" s="757" t="s">
        <v>4287</v>
      </c>
      <c r="D183" s="757" t="s">
        <v>5549</v>
      </c>
      <c r="E183" s="757" t="s">
        <v>5550</v>
      </c>
      <c r="F183" s="761"/>
      <c r="G183" s="761"/>
      <c r="H183" s="761"/>
      <c r="I183" s="761"/>
      <c r="J183" s="761">
        <v>1</v>
      </c>
      <c r="K183" s="761">
        <v>225</v>
      </c>
      <c r="L183" s="761">
        <v>1</v>
      </c>
      <c r="M183" s="761">
        <v>225</v>
      </c>
      <c r="N183" s="761">
        <v>5</v>
      </c>
      <c r="O183" s="761">
        <v>1125</v>
      </c>
      <c r="P183" s="775">
        <v>5</v>
      </c>
      <c r="Q183" s="762">
        <v>225</v>
      </c>
    </row>
    <row r="184" spans="1:17" ht="14.4" customHeight="1" x14ac:dyDescent="0.3">
      <c r="A184" s="756" t="s">
        <v>5456</v>
      </c>
      <c r="B184" s="757" t="s">
        <v>5457</v>
      </c>
      <c r="C184" s="757" t="s">
        <v>4287</v>
      </c>
      <c r="D184" s="757" t="s">
        <v>5551</v>
      </c>
      <c r="E184" s="757" t="s">
        <v>5552</v>
      </c>
      <c r="F184" s="761"/>
      <c r="G184" s="761"/>
      <c r="H184" s="761"/>
      <c r="I184" s="761"/>
      <c r="J184" s="761">
        <v>1</v>
      </c>
      <c r="K184" s="761">
        <v>349</v>
      </c>
      <c r="L184" s="761">
        <v>1</v>
      </c>
      <c r="M184" s="761">
        <v>349</v>
      </c>
      <c r="N184" s="761"/>
      <c r="O184" s="761"/>
      <c r="P184" s="775"/>
      <c r="Q184" s="762"/>
    </row>
    <row r="185" spans="1:17" ht="14.4" customHeight="1" x14ac:dyDescent="0.3">
      <c r="A185" s="756" t="s">
        <v>5456</v>
      </c>
      <c r="B185" s="757" t="s">
        <v>5457</v>
      </c>
      <c r="C185" s="757" t="s">
        <v>4287</v>
      </c>
      <c r="D185" s="757" t="s">
        <v>5553</v>
      </c>
      <c r="E185" s="757" t="s">
        <v>5554</v>
      </c>
      <c r="F185" s="761"/>
      <c r="G185" s="761"/>
      <c r="H185" s="761"/>
      <c r="I185" s="761"/>
      <c r="J185" s="761">
        <v>1</v>
      </c>
      <c r="K185" s="761">
        <v>4576</v>
      </c>
      <c r="L185" s="761">
        <v>1</v>
      </c>
      <c r="M185" s="761">
        <v>4576</v>
      </c>
      <c r="N185" s="761"/>
      <c r="O185" s="761"/>
      <c r="P185" s="775"/>
      <c r="Q185" s="762"/>
    </row>
    <row r="186" spans="1:17" ht="14.4" customHeight="1" x14ac:dyDescent="0.3">
      <c r="A186" s="756" t="s">
        <v>5456</v>
      </c>
      <c r="B186" s="757" t="s">
        <v>5457</v>
      </c>
      <c r="C186" s="757" t="s">
        <v>4287</v>
      </c>
      <c r="D186" s="757" t="s">
        <v>5555</v>
      </c>
      <c r="E186" s="757" t="s">
        <v>5556</v>
      </c>
      <c r="F186" s="761">
        <v>3</v>
      </c>
      <c r="G186" s="761">
        <v>12417</v>
      </c>
      <c r="H186" s="761">
        <v>2.9819884726224783</v>
      </c>
      <c r="I186" s="761">
        <v>4139</v>
      </c>
      <c r="J186" s="761">
        <v>1</v>
      </c>
      <c r="K186" s="761">
        <v>4164</v>
      </c>
      <c r="L186" s="761">
        <v>1</v>
      </c>
      <c r="M186" s="761">
        <v>4164</v>
      </c>
      <c r="N186" s="761"/>
      <c r="O186" s="761"/>
      <c r="P186" s="775"/>
      <c r="Q186" s="762"/>
    </row>
    <row r="187" spans="1:17" ht="14.4" customHeight="1" x14ac:dyDescent="0.3">
      <c r="A187" s="756" t="s">
        <v>5456</v>
      </c>
      <c r="B187" s="757" t="s">
        <v>5457</v>
      </c>
      <c r="C187" s="757" t="s">
        <v>4287</v>
      </c>
      <c r="D187" s="757" t="s">
        <v>5557</v>
      </c>
      <c r="E187" s="757" t="s">
        <v>5558</v>
      </c>
      <c r="F187" s="761">
        <v>2</v>
      </c>
      <c r="G187" s="761">
        <v>30144</v>
      </c>
      <c r="H187" s="761"/>
      <c r="I187" s="761">
        <v>15072</v>
      </c>
      <c r="J187" s="761"/>
      <c r="K187" s="761"/>
      <c r="L187" s="761"/>
      <c r="M187" s="761"/>
      <c r="N187" s="761">
        <v>2</v>
      </c>
      <c r="O187" s="761">
        <v>30524</v>
      </c>
      <c r="P187" s="775"/>
      <c r="Q187" s="762">
        <v>15262</v>
      </c>
    </row>
    <row r="188" spans="1:17" ht="14.4" customHeight="1" x14ac:dyDescent="0.3">
      <c r="A188" s="756" t="s">
        <v>5456</v>
      </c>
      <c r="B188" s="757" t="s">
        <v>5457</v>
      </c>
      <c r="C188" s="757" t="s">
        <v>4287</v>
      </c>
      <c r="D188" s="757" t="s">
        <v>5559</v>
      </c>
      <c r="E188" s="757" t="s">
        <v>5560</v>
      </c>
      <c r="F188" s="761">
        <v>9</v>
      </c>
      <c r="G188" s="761">
        <v>34416</v>
      </c>
      <c r="H188" s="761">
        <v>2.9720207253886008</v>
      </c>
      <c r="I188" s="761">
        <v>3824</v>
      </c>
      <c r="J188" s="761">
        <v>3</v>
      </c>
      <c r="K188" s="761">
        <v>11580</v>
      </c>
      <c r="L188" s="761">
        <v>1</v>
      </c>
      <c r="M188" s="761">
        <v>3860</v>
      </c>
      <c r="N188" s="761">
        <v>6</v>
      </c>
      <c r="O188" s="761">
        <v>23160</v>
      </c>
      <c r="P188" s="775">
        <v>2</v>
      </c>
      <c r="Q188" s="762">
        <v>3860</v>
      </c>
    </row>
    <row r="189" spans="1:17" ht="14.4" customHeight="1" x14ac:dyDescent="0.3">
      <c r="A189" s="756" t="s">
        <v>5456</v>
      </c>
      <c r="B189" s="757" t="s">
        <v>5457</v>
      </c>
      <c r="C189" s="757" t="s">
        <v>4287</v>
      </c>
      <c r="D189" s="757" t="s">
        <v>5561</v>
      </c>
      <c r="E189" s="757" t="s">
        <v>5562</v>
      </c>
      <c r="F189" s="761">
        <v>6</v>
      </c>
      <c r="G189" s="761">
        <v>47118</v>
      </c>
      <c r="H189" s="761">
        <v>2.972744479495268</v>
      </c>
      <c r="I189" s="761">
        <v>7853</v>
      </c>
      <c r="J189" s="761">
        <v>2</v>
      </c>
      <c r="K189" s="761">
        <v>15850</v>
      </c>
      <c r="L189" s="761">
        <v>1</v>
      </c>
      <c r="M189" s="761">
        <v>7925</v>
      </c>
      <c r="N189" s="761">
        <v>1</v>
      </c>
      <c r="O189" s="761">
        <v>7926</v>
      </c>
      <c r="P189" s="775">
        <v>0.50006309148264982</v>
      </c>
      <c r="Q189" s="762">
        <v>7926</v>
      </c>
    </row>
    <row r="190" spans="1:17" ht="14.4" customHeight="1" x14ac:dyDescent="0.3">
      <c r="A190" s="756" t="s">
        <v>5456</v>
      </c>
      <c r="B190" s="757" t="s">
        <v>5457</v>
      </c>
      <c r="C190" s="757" t="s">
        <v>4287</v>
      </c>
      <c r="D190" s="757" t="s">
        <v>5563</v>
      </c>
      <c r="E190" s="757" t="s">
        <v>5564</v>
      </c>
      <c r="F190" s="761"/>
      <c r="G190" s="761"/>
      <c r="H190" s="761"/>
      <c r="I190" s="761"/>
      <c r="J190" s="761">
        <v>1</v>
      </c>
      <c r="K190" s="761">
        <v>1293</v>
      </c>
      <c r="L190" s="761">
        <v>1</v>
      </c>
      <c r="M190" s="761">
        <v>1293</v>
      </c>
      <c r="N190" s="761">
        <v>1</v>
      </c>
      <c r="O190" s="761">
        <v>1294</v>
      </c>
      <c r="P190" s="775">
        <v>1.0007733952049498</v>
      </c>
      <c r="Q190" s="762">
        <v>1294</v>
      </c>
    </row>
    <row r="191" spans="1:17" ht="14.4" customHeight="1" x14ac:dyDescent="0.3">
      <c r="A191" s="756" t="s">
        <v>5456</v>
      </c>
      <c r="B191" s="757" t="s">
        <v>5457</v>
      </c>
      <c r="C191" s="757" t="s">
        <v>4287</v>
      </c>
      <c r="D191" s="757" t="s">
        <v>5565</v>
      </c>
      <c r="E191" s="757" t="s">
        <v>5566</v>
      </c>
      <c r="F191" s="761"/>
      <c r="G191" s="761"/>
      <c r="H191" s="761"/>
      <c r="I191" s="761"/>
      <c r="J191" s="761">
        <v>1</v>
      </c>
      <c r="K191" s="761">
        <v>1177</v>
      </c>
      <c r="L191" s="761">
        <v>1</v>
      </c>
      <c r="M191" s="761">
        <v>1177</v>
      </c>
      <c r="N191" s="761"/>
      <c r="O191" s="761"/>
      <c r="P191" s="775"/>
      <c r="Q191" s="762"/>
    </row>
    <row r="192" spans="1:17" ht="14.4" customHeight="1" x14ac:dyDescent="0.3">
      <c r="A192" s="756" t="s">
        <v>5456</v>
      </c>
      <c r="B192" s="757" t="s">
        <v>5457</v>
      </c>
      <c r="C192" s="757" t="s">
        <v>4287</v>
      </c>
      <c r="D192" s="757" t="s">
        <v>5567</v>
      </c>
      <c r="E192" s="757" t="s">
        <v>5568</v>
      </c>
      <c r="F192" s="761">
        <v>1</v>
      </c>
      <c r="G192" s="761">
        <v>5076</v>
      </c>
      <c r="H192" s="761"/>
      <c r="I192" s="761">
        <v>5076</v>
      </c>
      <c r="J192" s="761"/>
      <c r="K192" s="761"/>
      <c r="L192" s="761"/>
      <c r="M192" s="761"/>
      <c r="N192" s="761">
        <v>2</v>
      </c>
      <c r="O192" s="761">
        <v>10314</v>
      </c>
      <c r="P192" s="775"/>
      <c r="Q192" s="762">
        <v>5157</v>
      </c>
    </row>
    <row r="193" spans="1:17" ht="14.4" customHeight="1" x14ac:dyDescent="0.3">
      <c r="A193" s="756" t="s">
        <v>5456</v>
      </c>
      <c r="B193" s="757" t="s">
        <v>5457</v>
      </c>
      <c r="C193" s="757" t="s">
        <v>4287</v>
      </c>
      <c r="D193" s="757" t="s">
        <v>5569</v>
      </c>
      <c r="E193" s="757" t="s">
        <v>5570</v>
      </c>
      <c r="F193" s="761">
        <v>1</v>
      </c>
      <c r="G193" s="761">
        <v>7685</v>
      </c>
      <c r="H193" s="761"/>
      <c r="I193" s="761">
        <v>7685</v>
      </c>
      <c r="J193" s="761"/>
      <c r="K193" s="761"/>
      <c r="L193" s="761"/>
      <c r="M193" s="761"/>
      <c r="N193" s="761">
        <v>1</v>
      </c>
      <c r="O193" s="761">
        <v>7807</v>
      </c>
      <c r="P193" s="775"/>
      <c r="Q193" s="762">
        <v>7807</v>
      </c>
    </row>
    <row r="194" spans="1:17" ht="14.4" customHeight="1" x14ac:dyDescent="0.3">
      <c r="A194" s="756" t="s">
        <v>5456</v>
      </c>
      <c r="B194" s="757" t="s">
        <v>5457</v>
      </c>
      <c r="C194" s="757" t="s">
        <v>4287</v>
      </c>
      <c r="D194" s="757" t="s">
        <v>5571</v>
      </c>
      <c r="E194" s="757" t="s">
        <v>5572</v>
      </c>
      <c r="F194" s="761">
        <v>1278</v>
      </c>
      <c r="G194" s="761">
        <v>223650</v>
      </c>
      <c r="H194" s="761">
        <v>0.98870056497175141</v>
      </c>
      <c r="I194" s="761">
        <v>175</v>
      </c>
      <c r="J194" s="761">
        <v>1278</v>
      </c>
      <c r="K194" s="761">
        <v>226206</v>
      </c>
      <c r="L194" s="761">
        <v>1</v>
      </c>
      <c r="M194" s="761">
        <v>177</v>
      </c>
      <c r="N194" s="761">
        <v>1262</v>
      </c>
      <c r="O194" s="761">
        <v>223374</v>
      </c>
      <c r="P194" s="775">
        <v>0.98748043818466358</v>
      </c>
      <c r="Q194" s="762">
        <v>177</v>
      </c>
    </row>
    <row r="195" spans="1:17" ht="14.4" customHeight="1" x14ac:dyDescent="0.3">
      <c r="A195" s="756" t="s">
        <v>5456</v>
      </c>
      <c r="B195" s="757" t="s">
        <v>5457</v>
      </c>
      <c r="C195" s="757" t="s">
        <v>4287</v>
      </c>
      <c r="D195" s="757" t="s">
        <v>5573</v>
      </c>
      <c r="E195" s="757" t="s">
        <v>5574</v>
      </c>
      <c r="F195" s="761">
        <v>28</v>
      </c>
      <c r="G195" s="761">
        <v>56028</v>
      </c>
      <c r="H195" s="761">
        <v>1.2435191761363635</v>
      </c>
      <c r="I195" s="761">
        <v>2001</v>
      </c>
      <c r="J195" s="761">
        <v>22</v>
      </c>
      <c r="K195" s="761">
        <v>45056</v>
      </c>
      <c r="L195" s="761">
        <v>1</v>
      </c>
      <c r="M195" s="761">
        <v>2048</v>
      </c>
      <c r="N195" s="761">
        <v>11</v>
      </c>
      <c r="O195" s="761">
        <v>22539</v>
      </c>
      <c r="P195" s="775">
        <v>0.500244140625</v>
      </c>
      <c r="Q195" s="762">
        <v>2049</v>
      </c>
    </row>
    <row r="196" spans="1:17" ht="14.4" customHeight="1" x14ac:dyDescent="0.3">
      <c r="A196" s="756" t="s">
        <v>5456</v>
      </c>
      <c r="B196" s="757" t="s">
        <v>5457</v>
      </c>
      <c r="C196" s="757" t="s">
        <v>4287</v>
      </c>
      <c r="D196" s="757" t="s">
        <v>5575</v>
      </c>
      <c r="E196" s="757" t="s">
        <v>5576</v>
      </c>
      <c r="F196" s="761">
        <v>2</v>
      </c>
      <c r="G196" s="761">
        <v>5392</v>
      </c>
      <c r="H196" s="761"/>
      <c r="I196" s="761">
        <v>2696</v>
      </c>
      <c r="J196" s="761"/>
      <c r="K196" s="761"/>
      <c r="L196" s="761"/>
      <c r="M196" s="761"/>
      <c r="N196" s="761">
        <v>2</v>
      </c>
      <c r="O196" s="761">
        <v>5474</v>
      </c>
      <c r="P196" s="775"/>
      <c r="Q196" s="762">
        <v>2737</v>
      </c>
    </row>
    <row r="197" spans="1:17" ht="14.4" customHeight="1" x14ac:dyDescent="0.3">
      <c r="A197" s="756" t="s">
        <v>5456</v>
      </c>
      <c r="B197" s="757" t="s">
        <v>5457</v>
      </c>
      <c r="C197" s="757" t="s">
        <v>4287</v>
      </c>
      <c r="D197" s="757" t="s">
        <v>5577</v>
      </c>
      <c r="E197" s="757" t="s">
        <v>5578</v>
      </c>
      <c r="F197" s="761">
        <v>1</v>
      </c>
      <c r="G197" s="761">
        <v>5188</v>
      </c>
      <c r="H197" s="761"/>
      <c r="I197" s="761">
        <v>5188</v>
      </c>
      <c r="J197" s="761"/>
      <c r="K197" s="761"/>
      <c r="L197" s="761"/>
      <c r="M197" s="761"/>
      <c r="N197" s="761"/>
      <c r="O197" s="761"/>
      <c r="P197" s="775"/>
      <c r="Q197" s="762"/>
    </row>
    <row r="198" spans="1:17" ht="14.4" customHeight="1" x14ac:dyDescent="0.3">
      <c r="A198" s="756" t="s">
        <v>5456</v>
      </c>
      <c r="B198" s="757" t="s">
        <v>5457</v>
      </c>
      <c r="C198" s="757" t="s">
        <v>4287</v>
      </c>
      <c r="D198" s="757" t="s">
        <v>5579</v>
      </c>
      <c r="E198" s="757" t="s">
        <v>5580</v>
      </c>
      <c r="F198" s="761">
        <v>3</v>
      </c>
      <c r="G198" s="761">
        <v>6246</v>
      </c>
      <c r="H198" s="761"/>
      <c r="I198" s="761">
        <v>2082</v>
      </c>
      <c r="J198" s="761"/>
      <c r="K198" s="761"/>
      <c r="L198" s="761"/>
      <c r="M198" s="761"/>
      <c r="N198" s="761">
        <v>1</v>
      </c>
      <c r="O198" s="761">
        <v>2113</v>
      </c>
      <c r="P198" s="775"/>
      <c r="Q198" s="762">
        <v>2113</v>
      </c>
    </row>
    <row r="199" spans="1:17" ht="14.4" customHeight="1" x14ac:dyDescent="0.3">
      <c r="A199" s="756" t="s">
        <v>5456</v>
      </c>
      <c r="B199" s="757" t="s">
        <v>5457</v>
      </c>
      <c r="C199" s="757" t="s">
        <v>4287</v>
      </c>
      <c r="D199" s="757" t="s">
        <v>5581</v>
      </c>
      <c r="E199" s="757" t="s">
        <v>5582</v>
      </c>
      <c r="F199" s="761">
        <v>1</v>
      </c>
      <c r="G199" s="761">
        <v>159</v>
      </c>
      <c r="H199" s="761">
        <v>0.97546012269938653</v>
      </c>
      <c r="I199" s="761">
        <v>159</v>
      </c>
      <c r="J199" s="761">
        <v>1</v>
      </c>
      <c r="K199" s="761">
        <v>163</v>
      </c>
      <c r="L199" s="761">
        <v>1</v>
      </c>
      <c r="M199" s="761">
        <v>163</v>
      </c>
      <c r="N199" s="761">
        <v>3</v>
      </c>
      <c r="O199" s="761">
        <v>489</v>
      </c>
      <c r="P199" s="775">
        <v>3</v>
      </c>
      <c r="Q199" s="762">
        <v>163</v>
      </c>
    </row>
    <row r="200" spans="1:17" ht="14.4" customHeight="1" x14ac:dyDescent="0.3">
      <c r="A200" s="756" t="s">
        <v>5456</v>
      </c>
      <c r="B200" s="757" t="s">
        <v>5457</v>
      </c>
      <c r="C200" s="757" t="s">
        <v>4287</v>
      </c>
      <c r="D200" s="757" t="s">
        <v>5583</v>
      </c>
      <c r="E200" s="757" t="s">
        <v>5584</v>
      </c>
      <c r="F200" s="761">
        <v>24</v>
      </c>
      <c r="G200" s="761">
        <v>50952</v>
      </c>
      <c r="H200" s="761">
        <v>0.62248937105996194</v>
      </c>
      <c r="I200" s="761">
        <v>2123</v>
      </c>
      <c r="J200" s="761">
        <v>38</v>
      </c>
      <c r="K200" s="761">
        <v>81852</v>
      </c>
      <c r="L200" s="761">
        <v>1</v>
      </c>
      <c r="M200" s="761">
        <v>2154</v>
      </c>
      <c r="N200" s="761">
        <v>25</v>
      </c>
      <c r="O200" s="761">
        <v>53875</v>
      </c>
      <c r="P200" s="775">
        <v>0.65820016615354537</v>
      </c>
      <c r="Q200" s="762">
        <v>2155</v>
      </c>
    </row>
    <row r="201" spans="1:17" ht="14.4" customHeight="1" x14ac:dyDescent="0.3">
      <c r="A201" s="756" t="s">
        <v>5456</v>
      </c>
      <c r="B201" s="757" t="s">
        <v>5457</v>
      </c>
      <c r="C201" s="757" t="s">
        <v>4287</v>
      </c>
      <c r="D201" s="757" t="s">
        <v>5585</v>
      </c>
      <c r="E201" s="757" t="s">
        <v>5560</v>
      </c>
      <c r="F201" s="761">
        <v>10</v>
      </c>
      <c r="G201" s="761">
        <v>18690</v>
      </c>
      <c r="H201" s="761">
        <v>2.4748411016949152</v>
      </c>
      <c r="I201" s="761">
        <v>1869</v>
      </c>
      <c r="J201" s="761">
        <v>4</v>
      </c>
      <c r="K201" s="761">
        <v>7552</v>
      </c>
      <c r="L201" s="761">
        <v>1</v>
      </c>
      <c r="M201" s="761">
        <v>1888</v>
      </c>
      <c r="N201" s="761">
        <v>8</v>
      </c>
      <c r="O201" s="761">
        <v>15112</v>
      </c>
      <c r="P201" s="775">
        <v>2.0010593220338984</v>
      </c>
      <c r="Q201" s="762">
        <v>1889</v>
      </c>
    </row>
    <row r="202" spans="1:17" ht="14.4" customHeight="1" x14ac:dyDescent="0.3">
      <c r="A202" s="756" t="s">
        <v>5456</v>
      </c>
      <c r="B202" s="757" t="s">
        <v>5457</v>
      </c>
      <c r="C202" s="757" t="s">
        <v>4287</v>
      </c>
      <c r="D202" s="757" t="s">
        <v>5586</v>
      </c>
      <c r="E202" s="757" t="s">
        <v>5587</v>
      </c>
      <c r="F202" s="761"/>
      <c r="G202" s="761"/>
      <c r="H202" s="761"/>
      <c r="I202" s="761"/>
      <c r="J202" s="761"/>
      <c r="K202" s="761"/>
      <c r="L202" s="761"/>
      <c r="M202" s="761"/>
      <c r="N202" s="761">
        <v>1</v>
      </c>
      <c r="O202" s="761">
        <v>163</v>
      </c>
      <c r="P202" s="775"/>
      <c r="Q202" s="762">
        <v>163</v>
      </c>
    </row>
    <row r="203" spans="1:17" ht="14.4" customHeight="1" x14ac:dyDescent="0.3">
      <c r="A203" s="756" t="s">
        <v>5456</v>
      </c>
      <c r="B203" s="757" t="s">
        <v>5457</v>
      </c>
      <c r="C203" s="757" t="s">
        <v>4287</v>
      </c>
      <c r="D203" s="757" t="s">
        <v>5588</v>
      </c>
      <c r="E203" s="757" t="s">
        <v>5589</v>
      </c>
      <c r="F203" s="761">
        <v>8</v>
      </c>
      <c r="G203" s="761">
        <v>67192</v>
      </c>
      <c r="H203" s="761">
        <v>2.647751901327974</v>
      </c>
      <c r="I203" s="761">
        <v>8399</v>
      </c>
      <c r="J203" s="761">
        <v>3</v>
      </c>
      <c r="K203" s="761">
        <v>25377</v>
      </c>
      <c r="L203" s="761">
        <v>1</v>
      </c>
      <c r="M203" s="761">
        <v>8459</v>
      </c>
      <c r="N203" s="761">
        <v>7</v>
      </c>
      <c r="O203" s="761">
        <v>59220</v>
      </c>
      <c r="P203" s="775">
        <v>2.3336091736611895</v>
      </c>
      <c r="Q203" s="762">
        <v>8460</v>
      </c>
    </row>
    <row r="204" spans="1:17" ht="14.4" customHeight="1" x14ac:dyDescent="0.3">
      <c r="A204" s="756" t="s">
        <v>5456</v>
      </c>
      <c r="B204" s="757" t="s">
        <v>5457</v>
      </c>
      <c r="C204" s="757" t="s">
        <v>4287</v>
      </c>
      <c r="D204" s="757" t="s">
        <v>5590</v>
      </c>
      <c r="E204" s="757" t="s">
        <v>5591</v>
      </c>
      <c r="F204" s="761">
        <v>1</v>
      </c>
      <c r="G204" s="761">
        <v>563</v>
      </c>
      <c r="H204" s="761"/>
      <c r="I204" s="761">
        <v>563</v>
      </c>
      <c r="J204" s="761"/>
      <c r="K204" s="761"/>
      <c r="L204" s="761"/>
      <c r="M204" s="761"/>
      <c r="N204" s="761"/>
      <c r="O204" s="761"/>
      <c r="P204" s="775"/>
      <c r="Q204" s="762"/>
    </row>
    <row r="205" spans="1:17" ht="14.4" customHeight="1" x14ac:dyDescent="0.3">
      <c r="A205" s="756" t="s">
        <v>5456</v>
      </c>
      <c r="B205" s="757" t="s">
        <v>5457</v>
      </c>
      <c r="C205" s="757" t="s">
        <v>4287</v>
      </c>
      <c r="D205" s="757" t="s">
        <v>5592</v>
      </c>
      <c r="E205" s="757" t="s">
        <v>5593</v>
      </c>
      <c r="F205" s="761">
        <v>2</v>
      </c>
      <c r="G205" s="761">
        <v>688</v>
      </c>
      <c r="H205" s="761"/>
      <c r="I205" s="761">
        <v>344</v>
      </c>
      <c r="J205" s="761"/>
      <c r="K205" s="761"/>
      <c r="L205" s="761"/>
      <c r="M205" s="761"/>
      <c r="N205" s="761"/>
      <c r="O205" s="761"/>
      <c r="P205" s="775"/>
      <c r="Q205" s="762"/>
    </row>
    <row r="206" spans="1:17" ht="14.4" customHeight="1" x14ac:dyDescent="0.3">
      <c r="A206" s="756" t="s">
        <v>5594</v>
      </c>
      <c r="B206" s="757" t="s">
        <v>5595</v>
      </c>
      <c r="C206" s="757" t="s">
        <v>4287</v>
      </c>
      <c r="D206" s="757" t="s">
        <v>5596</v>
      </c>
      <c r="E206" s="757" t="s">
        <v>5597</v>
      </c>
      <c r="F206" s="761">
        <v>388</v>
      </c>
      <c r="G206" s="761">
        <v>79928</v>
      </c>
      <c r="H206" s="761">
        <v>0.96634103878518229</v>
      </c>
      <c r="I206" s="761">
        <v>206</v>
      </c>
      <c r="J206" s="761">
        <v>392</v>
      </c>
      <c r="K206" s="761">
        <v>82712</v>
      </c>
      <c r="L206" s="761">
        <v>1</v>
      </c>
      <c r="M206" s="761">
        <v>211</v>
      </c>
      <c r="N206" s="761">
        <v>327</v>
      </c>
      <c r="O206" s="761">
        <v>68997</v>
      </c>
      <c r="P206" s="775">
        <v>0.83418367346938771</v>
      </c>
      <c r="Q206" s="762">
        <v>211</v>
      </c>
    </row>
    <row r="207" spans="1:17" ht="14.4" customHeight="1" x14ac:dyDescent="0.3">
      <c r="A207" s="756" t="s">
        <v>5594</v>
      </c>
      <c r="B207" s="757" t="s">
        <v>5595</v>
      </c>
      <c r="C207" s="757" t="s">
        <v>4287</v>
      </c>
      <c r="D207" s="757" t="s">
        <v>5598</v>
      </c>
      <c r="E207" s="757" t="s">
        <v>5599</v>
      </c>
      <c r="F207" s="761">
        <v>282</v>
      </c>
      <c r="G207" s="761">
        <v>83190</v>
      </c>
      <c r="H207" s="761">
        <v>0.832466076932314</v>
      </c>
      <c r="I207" s="761">
        <v>295</v>
      </c>
      <c r="J207" s="761">
        <v>332</v>
      </c>
      <c r="K207" s="761">
        <v>99932</v>
      </c>
      <c r="L207" s="761">
        <v>1</v>
      </c>
      <c r="M207" s="761">
        <v>301</v>
      </c>
      <c r="N207" s="761">
        <v>354</v>
      </c>
      <c r="O207" s="761">
        <v>106554</v>
      </c>
      <c r="P207" s="775">
        <v>1.0662650602409638</v>
      </c>
      <c r="Q207" s="762">
        <v>301</v>
      </c>
    </row>
    <row r="208" spans="1:17" ht="14.4" customHeight="1" x14ac:dyDescent="0.3">
      <c r="A208" s="756" t="s">
        <v>5594</v>
      </c>
      <c r="B208" s="757" t="s">
        <v>5595</v>
      </c>
      <c r="C208" s="757" t="s">
        <v>4287</v>
      </c>
      <c r="D208" s="757" t="s">
        <v>5600</v>
      </c>
      <c r="E208" s="757" t="s">
        <v>5601</v>
      </c>
      <c r="F208" s="761">
        <v>9</v>
      </c>
      <c r="G208" s="761">
        <v>855</v>
      </c>
      <c r="H208" s="761">
        <v>2.8787878787878789</v>
      </c>
      <c r="I208" s="761">
        <v>95</v>
      </c>
      <c r="J208" s="761">
        <v>3</v>
      </c>
      <c r="K208" s="761">
        <v>297</v>
      </c>
      <c r="L208" s="761">
        <v>1</v>
      </c>
      <c r="M208" s="761">
        <v>99</v>
      </c>
      <c r="N208" s="761">
        <v>6</v>
      </c>
      <c r="O208" s="761">
        <v>594</v>
      </c>
      <c r="P208" s="775">
        <v>2</v>
      </c>
      <c r="Q208" s="762">
        <v>99</v>
      </c>
    </row>
    <row r="209" spans="1:17" ht="14.4" customHeight="1" x14ac:dyDescent="0.3">
      <c r="A209" s="756" t="s">
        <v>5594</v>
      </c>
      <c r="B209" s="757" t="s">
        <v>5595</v>
      </c>
      <c r="C209" s="757" t="s">
        <v>4287</v>
      </c>
      <c r="D209" s="757" t="s">
        <v>5602</v>
      </c>
      <c r="E209" s="757" t="s">
        <v>5603</v>
      </c>
      <c r="F209" s="761">
        <v>344</v>
      </c>
      <c r="G209" s="761">
        <v>46440</v>
      </c>
      <c r="H209" s="761">
        <v>1.0179522588281713</v>
      </c>
      <c r="I209" s="761">
        <v>135</v>
      </c>
      <c r="J209" s="761">
        <v>333</v>
      </c>
      <c r="K209" s="761">
        <v>45621</v>
      </c>
      <c r="L209" s="761">
        <v>1</v>
      </c>
      <c r="M209" s="761">
        <v>137</v>
      </c>
      <c r="N209" s="761">
        <v>313</v>
      </c>
      <c r="O209" s="761">
        <v>42881</v>
      </c>
      <c r="P209" s="775">
        <v>0.93993993993993996</v>
      </c>
      <c r="Q209" s="762">
        <v>137</v>
      </c>
    </row>
    <row r="210" spans="1:17" ht="14.4" customHeight="1" x14ac:dyDescent="0.3">
      <c r="A210" s="756" t="s">
        <v>5594</v>
      </c>
      <c r="B210" s="757" t="s">
        <v>5595</v>
      </c>
      <c r="C210" s="757" t="s">
        <v>4287</v>
      </c>
      <c r="D210" s="757" t="s">
        <v>5604</v>
      </c>
      <c r="E210" s="757" t="s">
        <v>5605</v>
      </c>
      <c r="F210" s="761">
        <v>1</v>
      </c>
      <c r="G210" s="761">
        <v>620</v>
      </c>
      <c r="H210" s="761">
        <v>0.32342201356285866</v>
      </c>
      <c r="I210" s="761">
        <v>620</v>
      </c>
      <c r="J210" s="761">
        <v>3</v>
      </c>
      <c r="K210" s="761">
        <v>1917</v>
      </c>
      <c r="L210" s="761">
        <v>1</v>
      </c>
      <c r="M210" s="761">
        <v>639</v>
      </c>
      <c r="N210" s="761"/>
      <c r="O210" s="761"/>
      <c r="P210" s="775"/>
      <c r="Q210" s="762"/>
    </row>
    <row r="211" spans="1:17" ht="14.4" customHeight="1" x14ac:dyDescent="0.3">
      <c r="A211" s="756" t="s">
        <v>5594</v>
      </c>
      <c r="B211" s="757" t="s">
        <v>5595</v>
      </c>
      <c r="C211" s="757" t="s">
        <v>4287</v>
      </c>
      <c r="D211" s="757" t="s">
        <v>5606</v>
      </c>
      <c r="E211" s="757" t="s">
        <v>5607</v>
      </c>
      <c r="F211" s="761">
        <v>7</v>
      </c>
      <c r="G211" s="761">
        <v>1127</v>
      </c>
      <c r="H211" s="761">
        <v>0.40715317919075145</v>
      </c>
      <c r="I211" s="761">
        <v>161</v>
      </c>
      <c r="J211" s="761">
        <v>16</v>
      </c>
      <c r="K211" s="761">
        <v>2768</v>
      </c>
      <c r="L211" s="761">
        <v>1</v>
      </c>
      <c r="M211" s="761">
        <v>173</v>
      </c>
      <c r="N211" s="761">
        <v>12</v>
      </c>
      <c r="O211" s="761">
        <v>2076</v>
      </c>
      <c r="P211" s="775">
        <v>0.75</v>
      </c>
      <c r="Q211" s="762">
        <v>173</v>
      </c>
    </row>
    <row r="212" spans="1:17" ht="14.4" customHeight="1" x14ac:dyDescent="0.3">
      <c r="A212" s="756" t="s">
        <v>5594</v>
      </c>
      <c r="B212" s="757" t="s">
        <v>5595</v>
      </c>
      <c r="C212" s="757" t="s">
        <v>4287</v>
      </c>
      <c r="D212" s="757" t="s">
        <v>5608</v>
      </c>
      <c r="E212" s="757" t="s">
        <v>5609</v>
      </c>
      <c r="F212" s="761">
        <v>5</v>
      </c>
      <c r="G212" s="761">
        <v>1915</v>
      </c>
      <c r="H212" s="761">
        <v>0.45336174242424243</v>
      </c>
      <c r="I212" s="761">
        <v>383</v>
      </c>
      <c r="J212" s="761">
        <v>11</v>
      </c>
      <c r="K212" s="761">
        <v>4224</v>
      </c>
      <c r="L212" s="761">
        <v>1</v>
      </c>
      <c r="M212" s="761">
        <v>384</v>
      </c>
      <c r="N212" s="761">
        <v>18</v>
      </c>
      <c r="O212" s="761">
        <v>6246</v>
      </c>
      <c r="P212" s="775">
        <v>1.4786931818181819</v>
      </c>
      <c r="Q212" s="762">
        <v>347</v>
      </c>
    </row>
    <row r="213" spans="1:17" ht="14.4" customHeight="1" x14ac:dyDescent="0.3">
      <c r="A213" s="756" t="s">
        <v>5594</v>
      </c>
      <c r="B213" s="757" t="s">
        <v>5595</v>
      </c>
      <c r="C213" s="757" t="s">
        <v>4287</v>
      </c>
      <c r="D213" s="757" t="s">
        <v>5610</v>
      </c>
      <c r="E213" s="757" t="s">
        <v>5611</v>
      </c>
      <c r="F213" s="761">
        <v>42</v>
      </c>
      <c r="G213" s="761">
        <v>11172</v>
      </c>
      <c r="H213" s="761">
        <v>1.7792642140468227</v>
      </c>
      <c r="I213" s="761">
        <v>266</v>
      </c>
      <c r="J213" s="761">
        <v>23</v>
      </c>
      <c r="K213" s="761">
        <v>6279</v>
      </c>
      <c r="L213" s="761">
        <v>1</v>
      </c>
      <c r="M213" s="761">
        <v>273</v>
      </c>
      <c r="N213" s="761"/>
      <c r="O213" s="761"/>
      <c r="P213" s="775"/>
      <c r="Q213" s="762"/>
    </row>
    <row r="214" spans="1:17" ht="14.4" customHeight="1" x14ac:dyDescent="0.3">
      <c r="A214" s="756" t="s">
        <v>5594</v>
      </c>
      <c r="B214" s="757" t="s">
        <v>5595</v>
      </c>
      <c r="C214" s="757" t="s">
        <v>4287</v>
      </c>
      <c r="D214" s="757" t="s">
        <v>5612</v>
      </c>
      <c r="E214" s="757" t="s">
        <v>5613</v>
      </c>
      <c r="F214" s="761">
        <v>89</v>
      </c>
      <c r="G214" s="761">
        <v>12549</v>
      </c>
      <c r="H214" s="761">
        <v>1.2105923210495853</v>
      </c>
      <c r="I214" s="761">
        <v>141</v>
      </c>
      <c r="J214" s="761">
        <v>73</v>
      </c>
      <c r="K214" s="761">
        <v>10366</v>
      </c>
      <c r="L214" s="761">
        <v>1</v>
      </c>
      <c r="M214" s="761">
        <v>142</v>
      </c>
      <c r="N214" s="761">
        <v>68</v>
      </c>
      <c r="O214" s="761">
        <v>9656</v>
      </c>
      <c r="P214" s="775">
        <v>0.93150684931506844</v>
      </c>
      <c r="Q214" s="762">
        <v>142</v>
      </c>
    </row>
    <row r="215" spans="1:17" ht="14.4" customHeight="1" x14ac:dyDescent="0.3">
      <c r="A215" s="756" t="s">
        <v>5594</v>
      </c>
      <c r="B215" s="757" t="s">
        <v>5595</v>
      </c>
      <c r="C215" s="757" t="s">
        <v>4287</v>
      </c>
      <c r="D215" s="757" t="s">
        <v>5614</v>
      </c>
      <c r="E215" s="757" t="s">
        <v>5613</v>
      </c>
      <c r="F215" s="761">
        <v>344</v>
      </c>
      <c r="G215" s="761">
        <v>26832</v>
      </c>
      <c r="H215" s="761">
        <v>1.0330330330330331</v>
      </c>
      <c r="I215" s="761">
        <v>78</v>
      </c>
      <c r="J215" s="761">
        <v>333</v>
      </c>
      <c r="K215" s="761">
        <v>25974</v>
      </c>
      <c r="L215" s="761">
        <v>1</v>
      </c>
      <c r="M215" s="761">
        <v>78</v>
      </c>
      <c r="N215" s="761">
        <v>313</v>
      </c>
      <c r="O215" s="761">
        <v>24414</v>
      </c>
      <c r="P215" s="775">
        <v>0.93993993993993996</v>
      </c>
      <c r="Q215" s="762">
        <v>78</v>
      </c>
    </row>
    <row r="216" spans="1:17" ht="14.4" customHeight="1" x14ac:dyDescent="0.3">
      <c r="A216" s="756" t="s">
        <v>5594</v>
      </c>
      <c r="B216" s="757" t="s">
        <v>5595</v>
      </c>
      <c r="C216" s="757" t="s">
        <v>4287</v>
      </c>
      <c r="D216" s="757" t="s">
        <v>5615</v>
      </c>
      <c r="E216" s="757" t="s">
        <v>5616</v>
      </c>
      <c r="F216" s="761">
        <v>89</v>
      </c>
      <c r="G216" s="761">
        <v>27323</v>
      </c>
      <c r="H216" s="761">
        <v>1.1958072563350695</v>
      </c>
      <c r="I216" s="761">
        <v>307</v>
      </c>
      <c r="J216" s="761">
        <v>73</v>
      </c>
      <c r="K216" s="761">
        <v>22849</v>
      </c>
      <c r="L216" s="761">
        <v>1</v>
      </c>
      <c r="M216" s="761">
        <v>313</v>
      </c>
      <c r="N216" s="761">
        <v>68</v>
      </c>
      <c r="O216" s="761">
        <v>21352</v>
      </c>
      <c r="P216" s="775">
        <v>0.93448290953652235</v>
      </c>
      <c r="Q216" s="762">
        <v>314</v>
      </c>
    </row>
    <row r="217" spans="1:17" ht="14.4" customHeight="1" x14ac:dyDescent="0.3">
      <c r="A217" s="756" t="s">
        <v>5594</v>
      </c>
      <c r="B217" s="757" t="s">
        <v>5595</v>
      </c>
      <c r="C217" s="757" t="s">
        <v>4287</v>
      </c>
      <c r="D217" s="757" t="s">
        <v>5617</v>
      </c>
      <c r="E217" s="757" t="s">
        <v>5618</v>
      </c>
      <c r="F217" s="761">
        <v>35</v>
      </c>
      <c r="G217" s="761">
        <v>17045</v>
      </c>
      <c r="H217" s="761">
        <v>1.0584326875310481</v>
      </c>
      <c r="I217" s="761">
        <v>487</v>
      </c>
      <c r="J217" s="761">
        <v>33</v>
      </c>
      <c r="K217" s="761">
        <v>16104</v>
      </c>
      <c r="L217" s="761">
        <v>1</v>
      </c>
      <c r="M217" s="761">
        <v>488</v>
      </c>
      <c r="N217" s="761">
        <v>64</v>
      </c>
      <c r="O217" s="761">
        <v>20992</v>
      </c>
      <c r="P217" s="775">
        <v>1.3035270740188774</v>
      </c>
      <c r="Q217" s="762">
        <v>328</v>
      </c>
    </row>
    <row r="218" spans="1:17" ht="14.4" customHeight="1" x14ac:dyDescent="0.3">
      <c r="A218" s="756" t="s">
        <v>5594</v>
      </c>
      <c r="B218" s="757" t="s">
        <v>5595</v>
      </c>
      <c r="C218" s="757" t="s">
        <v>4287</v>
      </c>
      <c r="D218" s="757" t="s">
        <v>5619</v>
      </c>
      <c r="E218" s="757" t="s">
        <v>5620</v>
      </c>
      <c r="F218" s="761">
        <v>200</v>
      </c>
      <c r="G218" s="761">
        <v>32200</v>
      </c>
      <c r="H218" s="761">
        <v>1.0914144324306003</v>
      </c>
      <c r="I218" s="761">
        <v>161</v>
      </c>
      <c r="J218" s="761">
        <v>181</v>
      </c>
      <c r="K218" s="761">
        <v>29503</v>
      </c>
      <c r="L218" s="761">
        <v>1</v>
      </c>
      <c r="M218" s="761">
        <v>163</v>
      </c>
      <c r="N218" s="761">
        <v>328</v>
      </c>
      <c r="O218" s="761">
        <v>53464</v>
      </c>
      <c r="P218" s="775">
        <v>1.8121546961325967</v>
      </c>
      <c r="Q218" s="762">
        <v>163</v>
      </c>
    </row>
    <row r="219" spans="1:17" ht="14.4" customHeight="1" x14ac:dyDescent="0.3">
      <c r="A219" s="756" t="s">
        <v>5594</v>
      </c>
      <c r="B219" s="757" t="s">
        <v>5595</v>
      </c>
      <c r="C219" s="757" t="s">
        <v>4287</v>
      </c>
      <c r="D219" s="757" t="s">
        <v>5621</v>
      </c>
      <c r="E219" s="757" t="s">
        <v>5597</v>
      </c>
      <c r="F219" s="761">
        <v>828</v>
      </c>
      <c r="G219" s="761">
        <v>58788</v>
      </c>
      <c r="H219" s="761">
        <v>0.87139807897545363</v>
      </c>
      <c r="I219" s="761">
        <v>71</v>
      </c>
      <c r="J219" s="761">
        <v>937</v>
      </c>
      <c r="K219" s="761">
        <v>67464</v>
      </c>
      <c r="L219" s="761">
        <v>1</v>
      </c>
      <c r="M219" s="761">
        <v>72</v>
      </c>
      <c r="N219" s="761">
        <v>889</v>
      </c>
      <c r="O219" s="761">
        <v>64008</v>
      </c>
      <c r="P219" s="775">
        <v>0.94877267876200644</v>
      </c>
      <c r="Q219" s="762">
        <v>72</v>
      </c>
    </row>
    <row r="220" spans="1:17" ht="14.4" customHeight="1" x14ac:dyDescent="0.3">
      <c r="A220" s="756" t="s">
        <v>5594</v>
      </c>
      <c r="B220" s="757" t="s">
        <v>5595</v>
      </c>
      <c r="C220" s="757" t="s">
        <v>4287</v>
      </c>
      <c r="D220" s="757" t="s">
        <v>5622</v>
      </c>
      <c r="E220" s="757" t="s">
        <v>5623</v>
      </c>
      <c r="F220" s="761">
        <v>8</v>
      </c>
      <c r="G220" s="761">
        <v>9560</v>
      </c>
      <c r="H220" s="761">
        <v>0.56387873068302463</v>
      </c>
      <c r="I220" s="761">
        <v>1195</v>
      </c>
      <c r="J220" s="761">
        <v>14</v>
      </c>
      <c r="K220" s="761">
        <v>16954</v>
      </c>
      <c r="L220" s="761">
        <v>1</v>
      </c>
      <c r="M220" s="761">
        <v>1211</v>
      </c>
      <c r="N220" s="761">
        <v>17</v>
      </c>
      <c r="O220" s="761">
        <v>20587</v>
      </c>
      <c r="P220" s="775">
        <v>1.2142857142857142</v>
      </c>
      <c r="Q220" s="762">
        <v>1211</v>
      </c>
    </row>
    <row r="221" spans="1:17" ht="14.4" customHeight="1" x14ac:dyDescent="0.3">
      <c r="A221" s="756" t="s">
        <v>5594</v>
      </c>
      <c r="B221" s="757" t="s">
        <v>5595</v>
      </c>
      <c r="C221" s="757" t="s">
        <v>4287</v>
      </c>
      <c r="D221" s="757" t="s">
        <v>5624</v>
      </c>
      <c r="E221" s="757" t="s">
        <v>5625</v>
      </c>
      <c r="F221" s="761">
        <v>7</v>
      </c>
      <c r="G221" s="761">
        <v>770</v>
      </c>
      <c r="H221" s="761">
        <v>0.75048732943469787</v>
      </c>
      <c r="I221" s="761">
        <v>110</v>
      </c>
      <c r="J221" s="761">
        <v>9</v>
      </c>
      <c r="K221" s="761">
        <v>1026</v>
      </c>
      <c r="L221" s="761">
        <v>1</v>
      </c>
      <c r="M221" s="761">
        <v>114</v>
      </c>
      <c r="N221" s="761">
        <v>13</v>
      </c>
      <c r="O221" s="761">
        <v>1482</v>
      </c>
      <c r="P221" s="775">
        <v>1.4444444444444444</v>
      </c>
      <c r="Q221" s="762">
        <v>114</v>
      </c>
    </row>
    <row r="222" spans="1:17" ht="14.4" customHeight="1" x14ac:dyDescent="0.3">
      <c r="A222" s="756" t="s">
        <v>5594</v>
      </c>
      <c r="B222" s="757" t="s">
        <v>5595</v>
      </c>
      <c r="C222" s="757" t="s">
        <v>4287</v>
      </c>
      <c r="D222" s="757" t="s">
        <v>5626</v>
      </c>
      <c r="E222" s="757" t="s">
        <v>5627</v>
      </c>
      <c r="F222" s="761"/>
      <c r="G222" s="761"/>
      <c r="H222" s="761"/>
      <c r="I222" s="761"/>
      <c r="J222" s="761">
        <v>1</v>
      </c>
      <c r="K222" s="761">
        <v>346</v>
      </c>
      <c r="L222" s="761">
        <v>1</v>
      </c>
      <c r="M222" s="761">
        <v>346</v>
      </c>
      <c r="N222" s="761"/>
      <c r="O222" s="761"/>
      <c r="P222" s="775"/>
      <c r="Q222" s="762"/>
    </row>
    <row r="223" spans="1:17" ht="14.4" customHeight="1" x14ac:dyDescent="0.3">
      <c r="A223" s="756" t="s">
        <v>5594</v>
      </c>
      <c r="B223" s="757" t="s">
        <v>5595</v>
      </c>
      <c r="C223" s="757" t="s">
        <v>4287</v>
      </c>
      <c r="D223" s="757" t="s">
        <v>5628</v>
      </c>
      <c r="E223" s="757" t="s">
        <v>5629</v>
      </c>
      <c r="F223" s="761"/>
      <c r="G223" s="761"/>
      <c r="H223" s="761"/>
      <c r="I223" s="761"/>
      <c r="J223" s="761">
        <v>1</v>
      </c>
      <c r="K223" s="761">
        <v>301</v>
      </c>
      <c r="L223" s="761">
        <v>1</v>
      </c>
      <c r="M223" s="761">
        <v>301</v>
      </c>
      <c r="N223" s="761"/>
      <c r="O223" s="761"/>
      <c r="P223" s="775"/>
      <c r="Q223" s="762"/>
    </row>
    <row r="224" spans="1:17" ht="14.4" customHeight="1" x14ac:dyDescent="0.3">
      <c r="A224" s="756" t="s">
        <v>5630</v>
      </c>
      <c r="B224" s="757" t="s">
        <v>5631</v>
      </c>
      <c r="C224" s="757" t="s">
        <v>4287</v>
      </c>
      <c r="D224" s="757" t="s">
        <v>5632</v>
      </c>
      <c r="E224" s="757" t="s">
        <v>5633</v>
      </c>
      <c r="F224" s="761">
        <v>38</v>
      </c>
      <c r="G224" s="761">
        <v>2052</v>
      </c>
      <c r="H224" s="761">
        <v>0.8040752351097179</v>
      </c>
      <c r="I224" s="761">
        <v>54</v>
      </c>
      <c r="J224" s="761">
        <v>44</v>
      </c>
      <c r="K224" s="761">
        <v>2552</v>
      </c>
      <c r="L224" s="761">
        <v>1</v>
      </c>
      <c r="M224" s="761">
        <v>58</v>
      </c>
      <c r="N224" s="761">
        <v>22</v>
      </c>
      <c r="O224" s="761">
        <v>1276</v>
      </c>
      <c r="P224" s="775">
        <v>0.5</v>
      </c>
      <c r="Q224" s="762">
        <v>58</v>
      </c>
    </row>
    <row r="225" spans="1:17" ht="14.4" customHeight="1" x14ac:dyDescent="0.3">
      <c r="A225" s="756" t="s">
        <v>5630</v>
      </c>
      <c r="B225" s="757" t="s">
        <v>5631</v>
      </c>
      <c r="C225" s="757" t="s">
        <v>4287</v>
      </c>
      <c r="D225" s="757" t="s">
        <v>5634</v>
      </c>
      <c r="E225" s="757" t="s">
        <v>5635</v>
      </c>
      <c r="F225" s="761">
        <v>8</v>
      </c>
      <c r="G225" s="761">
        <v>984</v>
      </c>
      <c r="H225" s="761">
        <v>0.46946564885496184</v>
      </c>
      <c r="I225" s="761">
        <v>123</v>
      </c>
      <c r="J225" s="761">
        <v>16</v>
      </c>
      <c r="K225" s="761">
        <v>2096</v>
      </c>
      <c r="L225" s="761">
        <v>1</v>
      </c>
      <c r="M225" s="761">
        <v>131</v>
      </c>
      <c r="N225" s="761">
        <v>2</v>
      </c>
      <c r="O225" s="761">
        <v>262</v>
      </c>
      <c r="P225" s="775">
        <v>0.125</v>
      </c>
      <c r="Q225" s="762">
        <v>131</v>
      </c>
    </row>
    <row r="226" spans="1:17" ht="14.4" customHeight="1" x14ac:dyDescent="0.3">
      <c r="A226" s="756" t="s">
        <v>5630</v>
      </c>
      <c r="B226" s="757" t="s">
        <v>5631</v>
      </c>
      <c r="C226" s="757" t="s">
        <v>4287</v>
      </c>
      <c r="D226" s="757" t="s">
        <v>5636</v>
      </c>
      <c r="E226" s="757" t="s">
        <v>5637</v>
      </c>
      <c r="F226" s="761">
        <v>1</v>
      </c>
      <c r="G226" s="761">
        <v>177</v>
      </c>
      <c r="H226" s="761"/>
      <c r="I226" s="761">
        <v>177</v>
      </c>
      <c r="J226" s="761"/>
      <c r="K226" s="761"/>
      <c r="L226" s="761"/>
      <c r="M226" s="761"/>
      <c r="N226" s="761">
        <v>3</v>
      </c>
      <c r="O226" s="761">
        <v>567</v>
      </c>
      <c r="P226" s="775"/>
      <c r="Q226" s="762">
        <v>189</v>
      </c>
    </row>
    <row r="227" spans="1:17" ht="14.4" customHeight="1" x14ac:dyDescent="0.3">
      <c r="A227" s="756" t="s">
        <v>5630</v>
      </c>
      <c r="B227" s="757" t="s">
        <v>5631</v>
      </c>
      <c r="C227" s="757" t="s">
        <v>4287</v>
      </c>
      <c r="D227" s="757" t="s">
        <v>5638</v>
      </c>
      <c r="E227" s="757" t="s">
        <v>5639</v>
      </c>
      <c r="F227" s="761">
        <v>11</v>
      </c>
      <c r="G227" s="761">
        <v>1892</v>
      </c>
      <c r="H227" s="761">
        <v>5.2849162011173183</v>
      </c>
      <c r="I227" s="761">
        <v>172</v>
      </c>
      <c r="J227" s="761">
        <v>2</v>
      </c>
      <c r="K227" s="761">
        <v>358</v>
      </c>
      <c r="L227" s="761">
        <v>1</v>
      </c>
      <c r="M227" s="761">
        <v>179</v>
      </c>
      <c r="N227" s="761">
        <v>2</v>
      </c>
      <c r="O227" s="761">
        <v>360</v>
      </c>
      <c r="P227" s="775">
        <v>1.005586592178771</v>
      </c>
      <c r="Q227" s="762">
        <v>180</v>
      </c>
    </row>
    <row r="228" spans="1:17" ht="14.4" customHeight="1" x14ac:dyDescent="0.3">
      <c r="A228" s="756" t="s">
        <v>5630</v>
      </c>
      <c r="B228" s="757" t="s">
        <v>5631</v>
      </c>
      <c r="C228" s="757" t="s">
        <v>4287</v>
      </c>
      <c r="D228" s="757" t="s">
        <v>5640</v>
      </c>
      <c r="E228" s="757" t="s">
        <v>5641</v>
      </c>
      <c r="F228" s="761">
        <v>40</v>
      </c>
      <c r="G228" s="761">
        <v>12880</v>
      </c>
      <c r="H228" s="761">
        <v>0.93775027302511826</v>
      </c>
      <c r="I228" s="761">
        <v>322</v>
      </c>
      <c r="J228" s="761">
        <v>41</v>
      </c>
      <c r="K228" s="761">
        <v>13735</v>
      </c>
      <c r="L228" s="761">
        <v>1</v>
      </c>
      <c r="M228" s="761">
        <v>335</v>
      </c>
      <c r="N228" s="761">
        <v>31</v>
      </c>
      <c r="O228" s="761">
        <v>10416</v>
      </c>
      <c r="P228" s="775">
        <v>0.75835456862031303</v>
      </c>
      <c r="Q228" s="762">
        <v>336</v>
      </c>
    </row>
    <row r="229" spans="1:17" ht="14.4" customHeight="1" x14ac:dyDescent="0.3">
      <c r="A229" s="756" t="s">
        <v>5630</v>
      </c>
      <c r="B229" s="757" t="s">
        <v>5631</v>
      </c>
      <c r="C229" s="757" t="s">
        <v>4287</v>
      </c>
      <c r="D229" s="757" t="s">
        <v>5642</v>
      </c>
      <c r="E229" s="757" t="s">
        <v>5643</v>
      </c>
      <c r="F229" s="761">
        <v>33</v>
      </c>
      <c r="G229" s="761">
        <v>11253</v>
      </c>
      <c r="H229" s="761">
        <v>2.9312320916905446</v>
      </c>
      <c r="I229" s="761">
        <v>341</v>
      </c>
      <c r="J229" s="761">
        <v>11</v>
      </c>
      <c r="K229" s="761">
        <v>3839</v>
      </c>
      <c r="L229" s="761">
        <v>1</v>
      </c>
      <c r="M229" s="761">
        <v>349</v>
      </c>
      <c r="N229" s="761">
        <v>18</v>
      </c>
      <c r="O229" s="761">
        <v>6282</v>
      </c>
      <c r="P229" s="775">
        <v>1.6363636363636365</v>
      </c>
      <c r="Q229" s="762">
        <v>349</v>
      </c>
    </row>
    <row r="230" spans="1:17" ht="14.4" customHeight="1" x14ac:dyDescent="0.3">
      <c r="A230" s="756" t="s">
        <v>5630</v>
      </c>
      <c r="B230" s="757" t="s">
        <v>5631</v>
      </c>
      <c r="C230" s="757" t="s">
        <v>4287</v>
      </c>
      <c r="D230" s="757" t="s">
        <v>5644</v>
      </c>
      <c r="E230" s="757" t="s">
        <v>5645</v>
      </c>
      <c r="F230" s="761">
        <v>22</v>
      </c>
      <c r="G230" s="761">
        <v>6270</v>
      </c>
      <c r="H230" s="761">
        <v>0.859375</v>
      </c>
      <c r="I230" s="761">
        <v>285</v>
      </c>
      <c r="J230" s="761">
        <v>24</v>
      </c>
      <c r="K230" s="761">
        <v>7296</v>
      </c>
      <c r="L230" s="761">
        <v>1</v>
      </c>
      <c r="M230" s="761">
        <v>304</v>
      </c>
      <c r="N230" s="761">
        <v>14</v>
      </c>
      <c r="O230" s="761">
        <v>4270</v>
      </c>
      <c r="P230" s="775">
        <v>0.58525219298245612</v>
      </c>
      <c r="Q230" s="762">
        <v>305</v>
      </c>
    </row>
    <row r="231" spans="1:17" ht="14.4" customHeight="1" x14ac:dyDescent="0.3">
      <c r="A231" s="756" t="s">
        <v>5630</v>
      </c>
      <c r="B231" s="757" t="s">
        <v>5631</v>
      </c>
      <c r="C231" s="757" t="s">
        <v>4287</v>
      </c>
      <c r="D231" s="757" t="s">
        <v>5646</v>
      </c>
      <c r="E231" s="757" t="s">
        <v>5647</v>
      </c>
      <c r="F231" s="761">
        <v>3</v>
      </c>
      <c r="G231" s="761">
        <v>1386</v>
      </c>
      <c r="H231" s="761">
        <v>0.70141700404858298</v>
      </c>
      <c r="I231" s="761">
        <v>462</v>
      </c>
      <c r="J231" s="761">
        <v>4</v>
      </c>
      <c r="K231" s="761">
        <v>1976</v>
      </c>
      <c r="L231" s="761">
        <v>1</v>
      </c>
      <c r="M231" s="761">
        <v>494</v>
      </c>
      <c r="N231" s="761">
        <v>14</v>
      </c>
      <c r="O231" s="761">
        <v>6916</v>
      </c>
      <c r="P231" s="775">
        <v>3.5</v>
      </c>
      <c r="Q231" s="762">
        <v>494</v>
      </c>
    </row>
    <row r="232" spans="1:17" ht="14.4" customHeight="1" x14ac:dyDescent="0.3">
      <c r="A232" s="756" t="s">
        <v>5630</v>
      </c>
      <c r="B232" s="757" t="s">
        <v>5631</v>
      </c>
      <c r="C232" s="757" t="s">
        <v>4287</v>
      </c>
      <c r="D232" s="757" t="s">
        <v>5648</v>
      </c>
      <c r="E232" s="757" t="s">
        <v>5649</v>
      </c>
      <c r="F232" s="761">
        <v>26</v>
      </c>
      <c r="G232" s="761">
        <v>9256</v>
      </c>
      <c r="H232" s="761">
        <v>0.89343629343629338</v>
      </c>
      <c r="I232" s="761">
        <v>356</v>
      </c>
      <c r="J232" s="761">
        <v>28</v>
      </c>
      <c r="K232" s="761">
        <v>10360</v>
      </c>
      <c r="L232" s="761">
        <v>1</v>
      </c>
      <c r="M232" s="761">
        <v>370</v>
      </c>
      <c r="N232" s="761">
        <v>28</v>
      </c>
      <c r="O232" s="761">
        <v>10360</v>
      </c>
      <c r="P232" s="775">
        <v>1</v>
      </c>
      <c r="Q232" s="762">
        <v>370</v>
      </c>
    </row>
    <row r="233" spans="1:17" ht="14.4" customHeight="1" x14ac:dyDescent="0.3">
      <c r="A233" s="756" t="s">
        <v>5630</v>
      </c>
      <c r="B233" s="757" t="s">
        <v>5631</v>
      </c>
      <c r="C233" s="757" t="s">
        <v>4287</v>
      </c>
      <c r="D233" s="757" t="s">
        <v>5650</v>
      </c>
      <c r="E233" s="757" t="s">
        <v>5651</v>
      </c>
      <c r="F233" s="761">
        <v>4</v>
      </c>
      <c r="G233" s="761">
        <v>420</v>
      </c>
      <c r="H233" s="761">
        <v>1.8918918918918919</v>
      </c>
      <c r="I233" s="761">
        <v>105</v>
      </c>
      <c r="J233" s="761">
        <v>2</v>
      </c>
      <c r="K233" s="761">
        <v>222</v>
      </c>
      <c r="L233" s="761">
        <v>1</v>
      </c>
      <c r="M233" s="761">
        <v>111</v>
      </c>
      <c r="N233" s="761">
        <v>1</v>
      </c>
      <c r="O233" s="761">
        <v>111</v>
      </c>
      <c r="P233" s="775">
        <v>0.5</v>
      </c>
      <c r="Q233" s="762">
        <v>111</v>
      </c>
    </row>
    <row r="234" spans="1:17" ht="14.4" customHeight="1" x14ac:dyDescent="0.3">
      <c r="A234" s="756" t="s">
        <v>5630</v>
      </c>
      <c r="B234" s="757" t="s">
        <v>5631</v>
      </c>
      <c r="C234" s="757" t="s">
        <v>4287</v>
      </c>
      <c r="D234" s="757" t="s">
        <v>5652</v>
      </c>
      <c r="E234" s="757" t="s">
        <v>5653</v>
      </c>
      <c r="F234" s="761">
        <v>1</v>
      </c>
      <c r="G234" s="761">
        <v>117</v>
      </c>
      <c r="H234" s="761">
        <v>0.93600000000000005</v>
      </c>
      <c r="I234" s="761">
        <v>117</v>
      </c>
      <c r="J234" s="761">
        <v>1</v>
      </c>
      <c r="K234" s="761">
        <v>125</v>
      </c>
      <c r="L234" s="761">
        <v>1</v>
      </c>
      <c r="M234" s="761">
        <v>125</v>
      </c>
      <c r="N234" s="761"/>
      <c r="O234" s="761"/>
      <c r="P234" s="775"/>
      <c r="Q234" s="762"/>
    </row>
    <row r="235" spans="1:17" ht="14.4" customHeight="1" x14ac:dyDescent="0.3">
      <c r="A235" s="756" t="s">
        <v>5630</v>
      </c>
      <c r="B235" s="757" t="s">
        <v>5631</v>
      </c>
      <c r="C235" s="757" t="s">
        <v>4287</v>
      </c>
      <c r="D235" s="757" t="s">
        <v>5654</v>
      </c>
      <c r="E235" s="757" t="s">
        <v>5655</v>
      </c>
      <c r="F235" s="761">
        <v>16</v>
      </c>
      <c r="G235" s="761">
        <v>6992</v>
      </c>
      <c r="H235" s="761">
        <v>1.2777777777777777</v>
      </c>
      <c r="I235" s="761">
        <v>437</v>
      </c>
      <c r="J235" s="761">
        <v>12</v>
      </c>
      <c r="K235" s="761">
        <v>5472</v>
      </c>
      <c r="L235" s="761">
        <v>1</v>
      </c>
      <c r="M235" s="761">
        <v>456</v>
      </c>
      <c r="N235" s="761">
        <v>7</v>
      </c>
      <c r="O235" s="761">
        <v>3192</v>
      </c>
      <c r="P235" s="775">
        <v>0.58333333333333337</v>
      </c>
      <c r="Q235" s="762">
        <v>456</v>
      </c>
    </row>
    <row r="236" spans="1:17" ht="14.4" customHeight="1" x14ac:dyDescent="0.3">
      <c r="A236" s="756" t="s">
        <v>5630</v>
      </c>
      <c r="B236" s="757" t="s">
        <v>5631</v>
      </c>
      <c r="C236" s="757" t="s">
        <v>4287</v>
      </c>
      <c r="D236" s="757" t="s">
        <v>5656</v>
      </c>
      <c r="E236" s="757" t="s">
        <v>5657</v>
      </c>
      <c r="F236" s="761">
        <v>4</v>
      </c>
      <c r="G236" s="761">
        <v>216</v>
      </c>
      <c r="H236" s="761">
        <v>0.23275862068965517</v>
      </c>
      <c r="I236" s="761">
        <v>54</v>
      </c>
      <c r="J236" s="761">
        <v>16</v>
      </c>
      <c r="K236" s="761">
        <v>928</v>
      </c>
      <c r="L236" s="761">
        <v>1</v>
      </c>
      <c r="M236" s="761">
        <v>58</v>
      </c>
      <c r="N236" s="761">
        <v>6</v>
      </c>
      <c r="O236" s="761">
        <v>348</v>
      </c>
      <c r="P236" s="775">
        <v>0.375</v>
      </c>
      <c r="Q236" s="762">
        <v>58</v>
      </c>
    </row>
    <row r="237" spans="1:17" ht="14.4" customHeight="1" x14ac:dyDescent="0.3">
      <c r="A237" s="756" t="s">
        <v>5630</v>
      </c>
      <c r="B237" s="757" t="s">
        <v>5631</v>
      </c>
      <c r="C237" s="757" t="s">
        <v>4287</v>
      </c>
      <c r="D237" s="757" t="s">
        <v>5658</v>
      </c>
      <c r="E237" s="757" t="s">
        <v>5659</v>
      </c>
      <c r="F237" s="761">
        <v>31</v>
      </c>
      <c r="G237" s="761">
        <v>5239</v>
      </c>
      <c r="H237" s="761">
        <v>0.29065187239944523</v>
      </c>
      <c r="I237" s="761">
        <v>169</v>
      </c>
      <c r="J237" s="761">
        <v>103</v>
      </c>
      <c r="K237" s="761">
        <v>18025</v>
      </c>
      <c r="L237" s="761">
        <v>1</v>
      </c>
      <c r="M237" s="761">
        <v>175</v>
      </c>
      <c r="N237" s="761">
        <v>65</v>
      </c>
      <c r="O237" s="761">
        <v>11440</v>
      </c>
      <c r="P237" s="775">
        <v>0.63467406380027735</v>
      </c>
      <c r="Q237" s="762">
        <v>176</v>
      </c>
    </row>
    <row r="238" spans="1:17" ht="14.4" customHeight="1" x14ac:dyDescent="0.3">
      <c r="A238" s="756" t="s">
        <v>5630</v>
      </c>
      <c r="B238" s="757" t="s">
        <v>5631</v>
      </c>
      <c r="C238" s="757" t="s">
        <v>4287</v>
      </c>
      <c r="D238" s="757" t="s">
        <v>5660</v>
      </c>
      <c r="E238" s="757" t="s">
        <v>5661</v>
      </c>
      <c r="F238" s="761"/>
      <c r="G238" s="761"/>
      <c r="H238" s="761"/>
      <c r="I238" s="761"/>
      <c r="J238" s="761">
        <v>1</v>
      </c>
      <c r="K238" s="761">
        <v>169</v>
      </c>
      <c r="L238" s="761">
        <v>1</v>
      </c>
      <c r="M238" s="761">
        <v>169</v>
      </c>
      <c r="N238" s="761">
        <v>1</v>
      </c>
      <c r="O238" s="761">
        <v>170</v>
      </c>
      <c r="P238" s="775">
        <v>1.0059171597633136</v>
      </c>
      <c r="Q238" s="762">
        <v>170</v>
      </c>
    </row>
    <row r="239" spans="1:17" ht="14.4" customHeight="1" x14ac:dyDescent="0.3">
      <c r="A239" s="756" t="s">
        <v>5630</v>
      </c>
      <c r="B239" s="757" t="s">
        <v>5631</v>
      </c>
      <c r="C239" s="757" t="s">
        <v>4287</v>
      </c>
      <c r="D239" s="757" t="s">
        <v>5662</v>
      </c>
      <c r="E239" s="757" t="s">
        <v>5663</v>
      </c>
      <c r="F239" s="761"/>
      <c r="G239" s="761"/>
      <c r="H239" s="761"/>
      <c r="I239" s="761"/>
      <c r="J239" s="761">
        <v>4</v>
      </c>
      <c r="K239" s="761">
        <v>1692</v>
      </c>
      <c r="L239" s="761">
        <v>1</v>
      </c>
      <c r="M239" s="761">
        <v>423</v>
      </c>
      <c r="N239" s="761">
        <v>2</v>
      </c>
      <c r="O239" s="761">
        <v>848</v>
      </c>
      <c r="P239" s="775">
        <v>0.50118203309692666</v>
      </c>
      <c r="Q239" s="762">
        <v>424</v>
      </c>
    </row>
    <row r="240" spans="1:17" ht="14.4" customHeight="1" x14ac:dyDescent="0.3">
      <c r="A240" s="756" t="s">
        <v>5664</v>
      </c>
      <c r="B240" s="757" t="s">
        <v>5665</v>
      </c>
      <c r="C240" s="757" t="s">
        <v>4287</v>
      </c>
      <c r="D240" s="757" t="s">
        <v>5666</v>
      </c>
      <c r="E240" s="757" t="s">
        <v>5667</v>
      </c>
      <c r="F240" s="761">
        <v>442</v>
      </c>
      <c r="G240" s="761">
        <v>71162</v>
      </c>
      <c r="H240" s="761">
        <v>0.89421965317919072</v>
      </c>
      <c r="I240" s="761">
        <v>161</v>
      </c>
      <c r="J240" s="761">
        <v>460</v>
      </c>
      <c r="K240" s="761">
        <v>79580</v>
      </c>
      <c r="L240" s="761">
        <v>1</v>
      </c>
      <c r="M240" s="761">
        <v>173</v>
      </c>
      <c r="N240" s="761">
        <v>455</v>
      </c>
      <c r="O240" s="761">
        <v>78715</v>
      </c>
      <c r="P240" s="775">
        <v>0.98913043478260865</v>
      </c>
      <c r="Q240" s="762">
        <v>173</v>
      </c>
    </row>
    <row r="241" spans="1:17" ht="14.4" customHeight="1" x14ac:dyDescent="0.3">
      <c r="A241" s="756" t="s">
        <v>5664</v>
      </c>
      <c r="B241" s="757" t="s">
        <v>5665</v>
      </c>
      <c r="C241" s="757" t="s">
        <v>4287</v>
      </c>
      <c r="D241" s="757" t="s">
        <v>5668</v>
      </c>
      <c r="E241" s="757" t="s">
        <v>5669</v>
      </c>
      <c r="F241" s="761">
        <v>2</v>
      </c>
      <c r="G241" s="761">
        <v>2338</v>
      </c>
      <c r="H241" s="761">
        <v>0.66439329354930377</v>
      </c>
      <c r="I241" s="761">
        <v>1169</v>
      </c>
      <c r="J241" s="761">
        <v>3</v>
      </c>
      <c r="K241" s="761">
        <v>3519</v>
      </c>
      <c r="L241" s="761">
        <v>1</v>
      </c>
      <c r="M241" s="761">
        <v>1173</v>
      </c>
      <c r="N241" s="761"/>
      <c r="O241" s="761"/>
      <c r="P241" s="775"/>
      <c r="Q241" s="762"/>
    </row>
    <row r="242" spans="1:17" ht="14.4" customHeight="1" x14ac:dyDescent="0.3">
      <c r="A242" s="756" t="s">
        <v>5664</v>
      </c>
      <c r="B242" s="757" t="s">
        <v>5665</v>
      </c>
      <c r="C242" s="757" t="s">
        <v>4287</v>
      </c>
      <c r="D242" s="757" t="s">
        <v>5670</v>
      </c>
      <c r="E242" s="757" t="s">
        <v>5671</v>
      </c>
      <c r="F242" s="761">
        <v>34</v>
      </c>
      <c r="G242" s="761">
        <v>1360</v>
      </c>
      <c r="H242" s="761">
        <v>1.9512195121951219</v>
      </c>
      <c r="I242" s="761">
        <v>40</v>
      </c>
      <c r="J242" s="761">
        <v>17</v>
      </c>
      <c r="K242" s="761">
        <v>697</v>
      </c>
      <c r="L242" s="761">
        <v>1</v>
      </c>
      <c r="M242" s="761">
        <v>41</v>
      </c>
      <c r="N242" s="761">
        <v>42</v>
      </c>
      <c r="O242" s="761">
        <v>1932</v>
      </c>
      <c r="P242" s="775">
        <v>2.7718794835007174</v>
      </c>
      <c r="Q242" s="762">
        <v>46</v>
      </c>
    </row>
    <row r="243" spans="1:17" ht="14.4" customHeight="1" x14ac:dyDescent="0.3">
      <c r="A243" s="756" t="s">
        <v>5664</v>
      </c>
      <c r="B243" s="757" t="s">
        <v>5665</v>
      </c>
      <c r="C243" s="757" t="s">
        <v>4287</v>
      </c>
      <c r="D243" s="757" t="s">
        <v>5608</v>
      </c>
      <c r="E243" s="757" t="s">
        <v>5609</v>
      </c>
      <c r="F243" s="761">
        <v>12</v>
      </c>
      <c r="G243" s="761">
        <v>4596</v>
      </c>
      <c r="H243" s="761">
        <v>1.7098214285714286</v>
      </c>
      <c r="I243" s="761">
        <v>383</v>
      </c>
      <c r="J243" s="761">
        <v>7</v>
      </c>
      <c r="K243" s="761">
        <v>2688</v>
      </c>
      <c r="L243" s="761">
        <v>1</v>
      </c>
      <c r="M243" s="761">
        <v>384</v>
      </c>
      <c r="N243" s="761">
        <v>18</v>
      </c>
      <c r="O243" s="761">
        <v>6246</v>
      </c>
      <c r="P243" s="775">
        <v>2.3236607142857144</v>
      </c>
      <c r="Q243" s="762">
        <v>347</v>
      </c>
    </row>
    <row r="244" spans="1:17" ht="14.4" customHeight="1" x14ac:dyDescent="0.3">
      <c r="A244" s="756" t="s">
        <v>5664</v>
      </c>
      <c r="B244" s="757" t="s">
        <v>5665</v>
      </c>
      <c r="C244" s="757" t="s">
        <v>4287</v>
      </c>
      <c r="D244" s="757" t="s">
        <v>5672</v>
      </c>
      <c r="E244" s="757" t="s">
        <v>5673</v>
      </c>
      <c r="F244" s="761"/>
      <c r="G244" s="761"/>
      <c r="H244" s="761"/>
      <c r="I244" s="761"/>
      <c r="J244" s="761"/>
      <c r="K244" s="761"/>
      <c r="L244" s="761"/>
      <c r="M244" s="761"/>
      <c r="N244" s="761">
        <v>4</v>
      </c>
      <c r="O244" s="761">
        <v>204</v>
      </c>
      <c r="P244" s="775"/>
      <c r="Q244" s="762">
        <v>51</v>
      </c>
    </row>
    <row r="245" spans="1:17" ht="14.4" customHeight="1" x14ac:dyDescent="0.3">
      <c r="A245" s="756" t="s">
        <v>5664</v>
      </c>
      <c r="B245" s="757" t="s">
        <v>5665</v>
      </c>
      <c r="C245" s="757" t="s">
        <v>4287</v>
      </c>
      <c r="D245" s="757" t="s">
        <v>5674</v>
      </c>
      <c r="E245" s="757" t="s">
        <v>5675</v>
      </c>
      <c r="F245" s="761">
        <v>3</v>
      </c>
      <c r="G245" s="761">
        <v>1335</v>
      </c>
      <c r="H245" s="761"/>
      <c r="I245" s="761">
        <v>445</v>
      </c>
      <c r="J245" s="761"/>
      <c r="K245" s="761"/>
      <c r="L245" s="761"/>
      <c r="M245" s="761"/>
      <c r="N245" s="761">
        <v>15</v>
      </c>
      <c r="O245" s="761">
        <v>5655</v>
      </c>
      <c r="P245" s="775"/>
      <c r="Q245" s="762">
        <v>377</v>
      </c>
    </row>
    <row r="246" spans="1:17" ht="14.4" customHeight="1" x14ac:dyDescent="0.3">
      <c r="A246" s="756" t="s">
        <v>5664</v>
      </c>
      <c r="B246" s="757" t="s">
        <v>5665</v>
      </c>
      <c r="C246" s="757" t="s">
        <v>4287</v>
      </c>
      <c r="D246" s="757" t="s">
        <v>5676</v>
      </c>
      <c r="E246" s="757" t="s">
        <v>5677</v>
      </c>
      <c r="F246" s="761">
        <v>76</v>
      </c>
      <c r="G246" s="761">
        <v>3116</v>
      </c>
      <c r="H246" s="761">
        <v>2.9676190476190478</v>
      </c>
      <c r="I246" s="761">
        <v>41</v>
      </c>
      <c r="J246" s="761">
        <v>25</v>
      </c>
      <c r="K246" s="761">
        <v>1050</v>
      </c>
      <c r="L246" s="761">
        <v>1</v>
      </c>
      <c r="M246" s="761">
        <v>42</v>
      </c>
      <c r="N246" s="761">
        <v>9</v>
      </c>
      <c r="O246" s="761">
        <v>306</v>
      </c>
      <c r="P246" s="775">
        <v>0.29142857142857143</v>
      </c>
      <c r="Q246" s="762">
        <v>34</v>
      </c>
    </row>
    <row r="247" spans="1:17" ht="14.4" customHeight="1" x14ac:dyDescent="0.3">
      <c r="A247" s="756" t="s">
        <v>5664</v>
      </c>
      <c r="B247" s="757" t="s">
        <v>5665</v>
      </c>
      <c r="C247" s="757" t="s">
        <v>4287</v>
      </c>
      <c r="D247" s="757" t="s">
        <v>5678</v>
      </c>
      <c r="E247" s="757" t="s">
        <v>5679</v>
      </c>
      <c r="F247" s="761">
        <v>25</v>
      </c>
      <c r="G247" s="761">
        <v>12275</v>
      </c>
      <c r="H247" s="761">
        <v>1.91916823014384</v>
      </c>
      <c r="I247" s="761">
        <v>491</v>
      </c>
      <c r="J247" s="761">
        <v>13</v>
      </c>
      <c r="K247" s="761">
        <v>6396</v>
      </c>
      <c r="L247" s="761">
        <v>1</v>
      </c>
      <c r="M247" s="761">
        <v>492</v>
      </c>
      <c r="N247" s="761">
        <v>2</v>
      </c>
      <c r="O247" s="761">
        <v>1048</v>
      </c>
      <c r="P247" s="775">
        <v>0.16385240775484677</v>
      </c>
      <c r="Q247" s="762">
        <v>524</v>
      </c>
    </row>
    <row r="248" spans="1:17" ht="14.4" customHeight="1" x14ac:dyDescent="0.3">
      <c r="A248" s="756" t="s">
        <v>5664</v>
      </c>
      <c r="B248" s="757" t="s">
        <v>5665</v>
      </c>
      <c r="C248" s="757" t="s">
        <v>4287</v>
      </c>
      <c r="D248" s="757" t="s">
        <v>5680</v>
      </c>
      <c r="E248" s="757" t="s">
        <v>5681</v>
      </c>
      <c r="F248" s="761">
        <v>5</v>
      </c>
      <c r="G248" s="761">
        <v>155</v>
      </c>
      <c r="H248" s="761">
        <v>1</v>
      </c>
      <c r="I248" s="761">
        <v>31</v>
      </c>
      <c r="J248" s="761">
        <v>5</v>
      </c>
      <c r="K248" s="761">
        <v>155</v>
      </c>
      <c r="L248" s="761">
        <v>1</v>
      </c>
      <c r="M248" s="761">
        <v>31</v>
      </c>
      <c r="N248" s="761"/>
      <c r="O248" s="761"/>
      <c r="P248" s="775"/>
      <c r="Q248" s="762"/>
    </row>
    <row r="249" spans="1:17" ht="14.4" customHeight="1" x14ac:dyDescent="0.3">
      <c r="A249" s="756" t="s">
        <v>5664</v>
      </c>
      <c r="B249" s="757" t="s">
        <v>5665</v>
      </c>
      <c r="C249" s="757" t="s">
        <v>4287</v>
      </c>
      <c r="D249" s="757" t="s">
        <v>5682</v>
      </c>
      <c r="E249" s="757" t="s">
        <v>5683</v>
      </c>
      <c r="F249" s="761">
        <v>300</v>
      </c>
      <c r="G249" s="761">
        <v>34800</v>
      </c>
      <c r="H249" s="761">
        <v>1.1850035754418224</v>
      </c>
      <c r="I249" s="761">
        <v>116</v>
      </c>
      <c r="J249" s="761">
        <v>251</v>
      </c>
      <c r="K249" s="761">
        <v>29367</v>
      </c>
      <c r="L249" s="761">
        <v>1</v>
      </c>
      <c r="M249" s="761">
        <v>117</v>
      </c>
      <c r="N249" s="761">
        <v>269</v>
      </c>
      <c r="O249" s="761">
        <v>36584</v>
      </c>
      <c r="P249" s="775">
        <v>1.2457520345966562</v>
      </c>
      <c r="Q249" s="762">
        <v>136</v>
      </c>
    </row>
    <row r="250" spans="1:17" ht="14.4" customHeight="1" x14ac:dyDescent="0.3">
      <c r="A250" s="756" t="s">
        <v>5664</v>
      </c>
      <c r="B250" s="757" t="s">
        <v>5665</v>
      </c>
      <c r="C250" s="757" t="s">
        <v>4287</v>
      </c>
      <c r="D250" s="757" t="s">
        <v>5684</v>
      </c>
      <c r="E250" s="757" t="s">
        <v>5685</v>
      </c>
      <c r="F250" s="761">
        <v>102</v>
      </c>
      <c r="G250" s="761">
        <v>8670</v>
      </c>
      <c r="H250" s="761">
        <v>1.1342229199372056</v>
      </c>
      <c r="I250" s="761">
        <v>85</v>
      </c>
      <c r="J250" s="761">
        <v>84</v>
      </c>
      <c r="K250" s="761">
        <v>7644</v>
      </c>
      <c r="L250" s="761">
        <v>1</v>
      </c>
      <c r="M250" s="761">
        <v>91</v>
      </c>
      <c r="N250" s="761">
        <v>76</v>
      </c>
      <c r="O250" s="761">
        <v>6916</v>
      </c>
      <c r="P250" s="775">
        <v>0.90476190476190477</v>
      </c>
      <c r="Q250" s="762">
        <v>91</v>
      </c>
    </row>
    <row r="251" spans="1:17" ht="14.4" customHeight="1" x14ac:dyDescent="0.3">
      <c r="A251" s="756" t="s">
        <v>5664</v>
      </c>
      <c r="B251" s="757" t="s">
        <v>5665</v>
      </c>
      <c r="C251" s="757" t="s">
        <v>4287</v>
      </c>
      <c r="D251" s="757" t="s">
        <v>5686</v>
      </c>
      <c r="E251" s="757" t="s">
        <v>5687</v>
      </c>
      <c r="F251" s="761">
        <v>3</v>
      </c>
      <c r="G251" s="761">
        <v>294</v>
      </c>
      <c r="H251" s="761">
        <v>1.4848484848484849</v>
      </c>
      <c r="I251" s="761">
        <v>98</v>
      </c>
      <c r="J251" s="761">
        <v>2</v>
      </c>
      <c r="K251" s="761">
        <v>198</v>
      </c>
      <c r="L251" s="761">
        <v>1</v>
      </c>
      <c r="M251" s="761">
        <v>99</v>
      </c>
      <c r="N251" s="761">
        <v>4</v>
      </c>
      <c r="O251" s="761">
        <v>548</v>
      </c>
      <c r="P251" s="775">
        <v>2.7676767676767677</v>
      </c>
      <c r="Q251" s="762">
        <v>137</v>
      </c>
    </row>
    <row r="252" spans="1:17" ht="14.4" customHeight="1" x14ac:dyDescent="0.3">
      <c r="A252" s="756" t="s">
        <v>5664</v>
      </c>
      <c r="B252" s="757" t="s">
        <v>5665</v>
      </c>
      <c r="C252" s="757" t="s">
        <v>4287</v>
      </c>
      <c r="D252" s="757" t="s">
        <v>5688</v>
      </c>
      <c r="E252" s="757" t="s">
        <v>5689</v>
      </c>
      <c r="F252" s="761">
        <v>49</v>
      </c>
      <c r="G252" s="761">
        <v>1029</v>
      </c>
      <c r="H252" s="761">
        <v>2.3333333333333335</v>
      </c>
      <c r="I252" s="761">
        <v>21</v>
      </c>
      <c r="J252" s="761">
        <v>21</v>
      </c>
      <c r="K252" s="761">
        <v>441</v>
      </c>
      <c r="L252" s="761">
        <v>1</v>
      </c>
      <c r="M252" s="761">
        <v>21</v>
      </c>
      <c r="N252" s="761">
        <v>10</v>
      </c>
      <c r="O252" s="761">
        <v>660</v>
      </c>
      <c r="P252" s="775">
        <v>1.4965986394557824</v>
      </c>
      <c r="Q252" s="762">
        <v>66</v>
      </c>
    </row>
    <row r="253" spans="1:17" ht="14.4" customHeight="1" x14ac:dyDescent="0.3">
      <c r="A253" s="756" t="s">
        <v>5664</v>
      </c>
      <c r="B253" s="757" t="s">
        <v>5665</v>
      </c>
      <c r="C253" s="757" t="s">
        <v>4287</v>
      </c>
      <c r="D253" s="757" t="s">
        <v>5617</v>
      </c>
      <c r="E253" s="757" t="s">
        <v>5618</v>
      </c>
      <c r="F253" s="761">
        <v>76</v>
      </c>
      <c r="G253" s="761">
        <v>37012</v>
      </c>
      <c r="H253" s="761">
        <v>1.944724674232871</v>
      </c>
      <c r="I253" s="761">
        <v>487</v>
      </c>
      <c r="J253" s="761">
        <v>39</v>
      </c>
      <c r="K253" s="761">
        <v>19032</v>
      </c>
      <c r="L253" s="761">
        <v>1</v>
      </c>
      <c r="M253" s="761">
        <v>488</v>
      </c>
      <c r="N253" s="761">
        <v>25</v>
      </c>
      <c r="O253" s="761">
        <v>8200</v>
      </c>
      <c r="P253" s="775">
        <v>0.4308532997057587</v>
      </c>
      <c r="Q253" s="762">
        <v>328</v>
      </c>
    </row>
    <row r="254" spans="1:17" ht="14.4" customHeight="1" x14ac:dyDescent="0.3">
      <c r="A254" s="756" t="s">
        <v>5664</v>
      </c>
      <c r="B254" s="757" t="s">
        <v>5665</v>
      </c>
      <c r="C254" s="757" t="s">
        <v>4287</v>
      </c>
      <c r="D254" s="757" t="s">
        <v>5690</v>
      </c>
      <c r="E254" s="757" t="s">
        <v>5691</v>
      </c>
      <c r="F254" s="761">
        <v>64</v>
      </c>
      <c r="G254" s="761">
        <v>2624</v>
      </c>
      <c r="H254" s="761">
        <v>1.7297297297297298</v>
      </c>
      <c r="I254" s="761">
        <v>41</v>
      </c>
      <c r="J254" s="761">
        <v>37</v>
      </c>
      <c r="K254" s="761">
        <v>1517</v>
      </c>
      <c r="L254" s="761">
        <v>1</v>
      </c>
      <c r="M254" s="761">
        <v>41</v>
      </c>
      <c r="N254" s="761">
        <v>17</v>
      </c>
      <c r="O254" s="761">
        <v>867</v>
      </c>
      <c r="P254" s="775">
        <v>0.57152274225444955</v>
      </c>
      <c r="Q254" s="762">
        <v>51</v>
      </c>
    </row>
    <row r="255" spans="1:17" ht="14.4" customHeight="1" x14ac:dyDescent="0.3">
      <c r="A255" s="756" t="s">
        <v>5664</v>
      </c>
      <c r="B255" s="757" t="s">
        <v>5665</v>
      </c>
      <c r="C255" s="757" t="s">
        <v>4287</v>
      </c>
      <c r="D255" s="757" t="s">
        <v>5692</v>
      </c>
      <c r="E255" s="757" t="s">
        <v>5693</v>
      </c>
      <c r="F255" s="761">
        <v>5</v>
      </c>
      <c r="G255" s="761">
        <v>3040</v>
      </c>
      <c r="H255" s="761">
        <v>0.99022801302931596</v>
      </c>
      <c r="I255" s="761">
        <v>608</v>
      </c>
      <c r="J255" s="761">
        <v>5</v>
      </c>
      <c r="K255" s="761">
        <v>3070</v>
      </c>
      <c r="L255" s="761">
        <v>1</v>
      </c>
      <c r="M255" s="761">
        <v>614</v>
      </c>
      <c r="N255" s="761">
        <v>2</v>
      </c>
      <c r="O255" s="761">
        <v>1224</v>
      </c>
      <c r="P255" s="775">
        <v>0.39869706840390878</v>
      </c>
      <c r="Q255" s="762">
        <v>612</v>
      </c>
    </row>
    <row r="256" spans="1:17" ht="14.4" customHeight="1" x14ac:dyDescent="0.3">
      <c r="A256" s="756" t="s">
        <v>5664</v>
      </c>
      <c r="B256" s="757" t="s">
        <v>5665</v>
      </c>
      <c r="C256" s="757" t="s">
        <v>4287</v>
      </c>
      <c r="D256" s="757" t="s">
        <v>5694</v>
      </c>
      <c r="E256" s="757" t="s">
        <v>5695</v>
      </c>
      <c r="F256" s="761">
        <v>1</v>
      </c>
      <c r="G256" s="761">
        <v>962</v>
      </c>
      <c r="H256" s="761">
        <v>0.99896157840083077</v>
      </c>
      <c r="I256" s="761">
        <v>962</v>
      </c>
      <c r="J256" s="761">
        <v>1</v>
      </c>
      <c r="K256" s="761">
        <v>963</v>
      </c>
      <c r="L256" s="761">
        <v>1</v>
      </c>
      <c r="M256" s="761">
        <v>963</v>
      </c>
      <c r="N256" s="761"/>
      <c r="O256" s="761"/>
      <c r="P256" s="775"/>
      <c r="Q256" s="762"/>
    </row>
    <row r="257" spans="1:17" ht="14.4" customHeight="1" x14ac:dyDescent="0.3">
      <c r="A257" s="756" t="s">
        <v>5696</v>
      </c>
      <c r="B257" s="757" t="s">
        <v>5697</v>
      </c>
      <c r="C257" s="757" t="s">
        <v>4287</v>
      </c>
      <c r="D257" s="757" t="s">
        <v>5698</v>
      </c>
      <c r="E257" s="757" t="s">
        <v>5699</v>
      </c>
      <c r="F257" s="761"/>
      <c r="G257" s="761"/>
      <c r="H257" s="761"/>
      <c r="I257" s="761"/>
      <c r="J257" s="761">
        <v>1</v>
      </c>
      <c r="K257" s="761">
        <v>549</v>
      </c>
      <c r="L257" s="761">
        <v>1</v>
      </c>
      <c r="M257" s="761">
        <v>549</v>
      </c>
      <c r="N257" s="761"/>
      <c r="O257" s="761"/>
      <c r="P257" s="775"/>
      <c r="Q257" s="762"/>
    </row>
    <row r="258" spans="1:17" ht="14.4" customHeight="1" x14ac:dyDescent="0.3">
      <c r="A258" s="756" t="s">
        <v>5696</v>
      </c>
      <c r="B258" s="757" t="s">
        <v>5697</v>
      </c>
      <c r="C258" s="757" t="s">
        <v>4287</v>
      </c>
      <c r="D258" s="757" t="s">
        <v>5700</v>
      </c>
      <c r="E258" s="757" t="s">
        <v>5701</v>
      </c>
      <c r="F258" s="761"/>
      <c r="G258" s="761"/>
      <c r="H258" s="761"/>
      <c r="I258" s="761"/>
      <c r="J258" s="761">
        <v>1</v>
      </c>
      <c r="K258" s="761">
        <v>513</v>
      </c>
      <c r="L258" s="761">
        <v>1</v>
      </c>
      <c r="M258" s="761">
        <v>513</v>
      </c>
      <c r="N258" s="761"/>
      <c r="O258" s="761"/>
      <c r="P258" s="775"/>
      <c r="Q258" s="762"/>
    </row>
    <row r="259" spans="1:17" ht="14.4" customHeight="1" x14ac:dyDescent="0.3">
      <c r="A259" s="756" t="s">
        <v>5696</v>
      </c>
      <c r="B259" s="757" t="s">
        <v>5697</v>
      </c>
      <c r="C259" s="757" t="s">
        <v>4287</v>
      </c>
      <c r="D259" s="757" t="s">
        <v>5702</v>
      </c>
      <c r="E259" s="757" t="s">
        <v>5703</v>
      </c>
      <c r="F259" s="761"/>
      <c r="G259" s="761"/>
      <c r="H259" s="761"/>
      <c r="I259" s="761"/>
      <c r="J259" s="761">
        <v>1</v>
      </c>
      <c r="K259" s="761">
        <v>423</v>
      </c>
      <c r="L259" s="761">
        <v>1</v>
      </c>
      <c r="M259" s="761">
        <v>423</v>
      </c>
      <c r="N259" s="761"/>
      <c r="O259" s="761"/>
      <c r="P259" s="775"/>
      <c r="Q259" s="762"/>
    </row>
    <row r="260" spans="1:17" ht="14.4" customHeight="1" x14ac:dyDescent="0.3">
      <c r="A260" s="756" t="s">
        <v>5696</v>
      </c>
      <c r="B260" s="757" t="s">
        <v>5697</v>
      </c>
      <c r="C260" s="757" t="s">
        <v>4287</v>
      </c>
      <c r="D260" s="757" t="s">
        <v>5704</v>
      </c>
      <c r="E260" s="757" t="s">
        <v>5705</v>
      </c>
      <c r="F260" s="761"/>
      <c r="G260" s="761"/>
      <c r="H260" s="761"/>
      <c r="I260" s="761"/>
      <c r="J260" s="761">
        <v>1</v>
      </c>
      <c r="K260" s="761">
        <v>349</v>
      </c>
      <c r="L260" s="761">
        <v>1</v>
      </c>
      <c r="M260" s="761">
        <v>349</v>
      </c>
      <c r="N260" s="761"/>
      <c r="O260" s="761"/>
      <c r="P260" s="775"/>
      <c r="Q260" s="762"/>
    </row>
    <row r="261" spans="1:17" ht="14.4" customHeight="1" x14ac:dyDescent="0.3">
      <c r="A261" s="756" t="s">
        <v>5696</v>
      </c>
      <c r="B261" s="757" t="s">
        <v>5697</v>
      </c>
      <c r="C261" s="757" t="s">
        <v>4287</v>
      </c>
      <c r="D261" s="757" t="s">
        <v>5706</v>
      </c>
      <c r="E261" s="757" t="s">
        <v>5707</v>
      </c>
      <c r="F261" s="761"/>
      <c r="G261" s="761"/>
      <c r="H261" s="761"/>
      <c r="I261" s="761"/>
      <c r="J261" s="761">
        <v>1</v>
      </c>
      <c r="K261" s="761">
        <v>291</v>
      </c>
      <c r="L261" s="761">
        <v>1</v>
      </c>
      <c r="M261" s="761">
        <v>291</v>
      </c>
      <c r="N261" s="761"/>
      <c r="O261" s="761"/>
      <c r="P261" s="775"/>
      <c r="Q261" s="762"/>
    </row>
    <row r="262" spans="1:17" ht="14.4" customHeight="1" x14ac:dyDescent="0.3">
      <c r="A262" s="756" t="s">
        <v>5708</v>
      </c>
      <c r="B262" s="757" t="s">
        <v>5208</v>
      </c>
      <c r="C262" s="757" t="s">
        <v>4287</v>
      </c>
      <c r="D262" s="757" t="s">
        <v>5211</v>
      </c>
      <c r="E262" s="757" t="s">
        <v>5212</v>
      </c>
      <c r="F262" s="761">
        <v>2</v>
      </c>
      <c r="G262" s="761">
        <v>2536</v>
      </c>
      <c r="H262" s="761"/>
      <c r="I262" s="761">
        <v>1268</v>
      </c>
      <c r="J262" s="761"/>
      <c r="K262" s="761"/>
      <c r="L262" s="761"/>
      <c r="M262" s="761"/>
      <c r="N262" s="761"/>
      <c r="O262" s="761"/>
      <c r="P262" s="775"/>
      <c r="Q262" s="762"/>
    </row>
    <row r="263" spans="1:17" ht="14.4" customHeight="1" x14ac:dyDescent="0.3">
      <c r="A263" s="756" t="s">
        <v>5708</v>
      </c>
      <c r="B263" s="757" t="s">
        <v>5208</v>
      </c>
      <c r="C263" s="757" t="s">
        <v>4287</v>
      </c>
      <c r="D263" s="757" t="s">
        <v>5215</v>
      </c>
      <c r="E263" s="757" t="s">
        <v>5216</v>
      </c>
      <c r="F263" s="761">
        <v>3</v>
      </c>
      <c r="G263" s="761">
        <v>6792</v>
      </c>
      <c r="H263" s="761"/>
      <c r="I263" s="761">
        <v>2264</v>
      </c>
      <c r="J263" s="761"/>
      <c r="K263" s="761"/>
      <c r="L263" s="761"/>
      <c r="M263" s="761"/>
      <c r="N263" s="761"/>
      <c r="O263" s="761"/>
      <c r="P263" s="775"/>
      <c r="Q263" s="762"/>
    </row>
    <row r="264" spans="1:17" ht="14.4" customHeight="1" thickBot="1" x14ac:dyDescent="0.35">
      <c r="A264" s="763" t="s">
        <v>5708</v>
      </c>
      <c r="B264" s="764" t="s">
        <v>5208</v>
      </c>
      <c r="C264" s="764" t="s">
        <v>4287</v>
      </c>
      <c r="D264" s="764" t="s">
        <v>5709</v>
      </c>
      <c r="E264" s="764" t="s">
        <v>5710</v>
      </c>
      <c r="F264" s="768">
        <v>3</v>
      </c>
      <c r="G264" s="768">
        <v>519</v>
      </c>
      <c r="H264" s="768"/>
      <c r="I264" s="768">
        <v>173</v>
      </c>
      <c r="J264" s="768"/>
      <c r="K264" s="768"/>
      <c r="L264" s="768"/>
      <c r="M264" s="768"/>
      <c r="N264" s="768"/>
      <c r="O264" s="768"/>
      <c r="P264" s="776"/>
      <c r="Q264" s="769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701" t="s">
        <v>181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</row>
    <row r="2" spans="1:14" ht="14.4" customHeight="1" thickBot="1" x14ac:dyDescent="0.35">
      <c r="A2" s="374" t="s">
        <v>325</v>
      </c>
      <c r="B2" s="189"/>
      <c r="C2" s="189"/>
      <c r="D2" s="189"/>
      <c r="E2" s="189"/>
      <c r="F2" s="189"/>
      <c r="G2" s="449"/>
      <c r="H2" s="449"/>
      <c r="I2" s="449"/>
      <c r="J2" s="189"/>
      <c r="K2" s="449"/>
      <c r="L2" s="449"/>
      <c r="M2" s="449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2739</v>
      </c>
      <c r="D3" s="193">
        <f>SUBTOTAL(9,D6:D1048576)</f>
        <v>3211</v>
      </c>
      <c r="E3" s="193">
        <f>SUBTOTAL(9,E6:E1048576)</f>
        <v>3176</v>
      </c>
      <c r="F3" s="194">
        <f>IF(OR(E3=0,D3=0),"",E3/D3)</f>
        <v>0.98909996885705387</v>
      </c>
      <c r="G3" s="450">
        <f>SUBTOTAL(9,G6:G1048576)</f>
        <v>19441.039500000006</v>
      </c>
      <c r="H3" s="451">
        <f>SUBTOTAL(9,H6:H1048576)</f>
        <v>24445.842100000005</v>
      </c>
      <c r="I3" s="451">
        <f>SUBTOTAL(9,I6:I1048576)</f>
        <v>23232.183300000001</v>
      </c>
      <c r="J3" s="194">
        <f>IF(OR(I3=0,H3=0),"",I3/H3)</f>
        <v>0.95035316046649898</v>
      </c>
      <c r="K3" s="450">
        <f>SUBTOTAL(9,K6:K1048576)</f>
        <v>6808.12</v>
      </c>
      <c r="L3" s="451">
        <f>SUBTOTAL(9,L6:L1048576)</f>
        <v>8556.119999999999</v>
      </c>
      <c r="M3" s="451">
        <f>SUBTOTAL(9,M6:M1048576)</f>
        <v>8080.48</v>
      </c>
      <c r="N3" s="195">
        <f>IF(OR(M3=0,E3=0),"",M3*1000/E3)</f>
        <v>2544.2317380352647</v>
      </c>
    </row>
    <row r="4" spans="1:14" ht="14.4" customHeight="1" x14ac:dyDescent="0.3">
      <c r="A4" s="703" t="s">
        <v>90</v>
      </c>
      <c r="B4" s="704" t="s">
        <v>11</v>
      </c>
      <c r="C4" s="705" t="s">
        <v>91</v>
      </c>
      <c r="D4" s="705"/>
      <c r="E4" s="705"/>
      <c r="F4" s="706"/>
      <c r="G4" s="707" t="s">
        <v>322</v>
      </c>
      <c r="H4" s="705"/>
      <c r="I4" s="705"/>
      <c r="J4" s="706"/>
      <c r="K4" s="707" t="s">
        <v>92</v>
      </c>
      <c r="L4" s="705"/>
      <c r="M4" s="705"/>
      <c r="N4" s="708"/>
    </row>
    <row r="5" spans="1:14" ht="14.4" customHeight="1" thickBot="1" x14ac:dyDescent="0.35">
      <c r="A5" s="979"/>
      <c r="B5" s="980"/>
      <c r="C5" s="987">
        <v>2015</v>
      </c>
      <c r="D5" s="987">
        <v>2016</v>
      </c>
      <c r="E5" s="987">
        <v>2017</v>
      </c>
      <c r="F5" s="988" t="s">
        <v>2</v>
      </c>
      <c r="G5" s="998">
        <v>2015</v>
      </c>
      <c r="H5" s="987">
        <v>2016</v>
      </c>
      <c r="I5" s="987">
        <v>2017</v>
      </c>
      <c r="J5" s="988" t="s">
        <v>2</v>
      </c>
      <c r="K5" s="998">
        <v>2015</v>
      </c>
      <c r="L5" s="987">
        <v>2016</v>
      </c>
      <c r="M5" s="987">
        <v>2017</v>
      </c>
      <c r="N5" s="999" t="s">
        <v>93</v>
      </c>
    </row>
    <row r="6" spans="1:14" ht="14.4" customHeight="1" x14ac:dyDescent="0.3">
      <c r="A6" s="981" t="s">
        <v>4838</v>
      </c>
      <c r="B6" s="984" t="s">
        <v>5712</v>
      </c>
      <c r="C6" s="989">
        <v>2101</v>
      </c>
      <c r="D6" s="990">
        <v>2376</v>
      </c>
      <c r="E6" s="990">
        <v>2379</v>
      </c>
      <c r="F6" s="995">
        <v>1.0012626262626263</v>
      </c>
      <c r="G6" s="989">
        <v>1921.4865</v>
      </c>
      <c r="H6" s="990">
        <v>2085.4727000000003</v>
      </c>
      <c r="I6" s="990">
        <v>2079.6776999999993</v>
      </c>
      <c r="J6" s="995">
        <v>0.99722125348368218</v>
      </c>
      <c r="K6" s="989">
        <v>252.12</v>
      </c>
      <c r="L6" s="990">
        <v>285.12</v>
      </c>
      <c r="M6" s="990">
        <v>285.48</v>
      </c>
      <c r="N6" s="1000">
        <v>120</v>
      </c>
    </row>
    <row r="7" spans="1:14" ht="14.4" customHeight="1" x14ac:dyDescent="0.3">
      <c r="A7" s="982" t="s">
        <v>5017</v>
      </c>
      <c r="B7" s="985" t="s">
        <v>5713</v>
      </c>
      <c r="C7" s="991">
        <v>449</v>
      </c>
      <c r="D7" s="992">
        <v>522</v>
      </c>
      <c r="E7" s="992">
        <v>441</v>
      </c>
      <c r="F7" s="996">
        <v>0.84482758620689657</v>
      </c>
      <c r="G7" s="991">
        <v>12917.460600000008</v>
      </c>
      <c r="H7" s="992">
        <v>15024.02</v>
      </c>
      <c r="I7" s="992">
        <v>12687.305399999999</v>
      </c>
      <c r="J7" s="996">
        <v>0.84446808510638294</v>
      </c>
      <c r="K7" s="991">
        <v>4939</v>
      </c>
      <c r="L7" s="992">
        <v>5742</v>
      </c>
      <c r="M7" s="992">
        <v>4851</v>
      </c>
      <c r="N7" s="1001">
        <v>11000</v>
      </c>
    </row>
    <row r="8" spans="1:14" ht="14.4" customHeight="1" x14ac:dyDescent="0.3">
      <c r="A8" s="982" t="s">
        <v>5033</v>
      </c>
      <c r="B8" s="985" t="s">
        <v>5713</v>
      </c>
      <c r="C8" s="991">
        <v>152</v>
      </c>
      <c r="D8" s="992">
        <v>204</v>
      </c>
      <c r="E8" s="992">
        <v>259</v>
      </c>
      <c r="F8" s="996">
        <v>1.2696078431372548</v>
      </c>
      <c r="G8" s="991">
        <v>3825.7487999999994</v>
      </c>
      <c r="H8" s="992">
        <v>5137.3541999999998</v>
      </c>
      <c r="I8" s="992">
        <v>6518.8746000000019</v>
      </c>
      <c r="J8" s="996">
        <v>1.268916712030485</v>
      </c>
      <c r="K8" s="991">
        <v>1368</v>
      </c>
      <c r="L8" s="992">
        <v>1836</v>
      </c>
      <c r="M8" s="992">
        <v>2331</v>
      </c>
      <c r="N8" s="1001">
        <v>9000</v>
      </c>
    </row>
    <row r="9" spans="1:14" ht="14.4" customHeight="1" x14ac:dyDescent="0.3">
      <c r="A9" s="982" t="s">
        <v>5028</v>
      </c>
      <c r="B9" s="985" t="s">
        <v>5713</v>
      </c>
      <c r="C9" s="991">
        <v>35</v>
      </c>
      <c r="D9" s="992">
        <v>95</v>
      </c>
      <c r="E9" s="992">
        <v>84</v>
      </c>
      <c r="F9" s="996">
        <v>0.88421052631578945</v>
      </c>
      <c r="G9" s="991">
        <v>754.92900000000009</v>
      </c>
      <c r="H9" s="992">
        <v>2049.0930000000003</v>
      </c>
      <c r="I9" s="992">
        <v>1811.8295999999998</v>
      </c>
      <c r="J9" s="996">
        <v>0.88421052631578922</v>
      </c>
      <c r="K9" s="991">
        <v>245</v>
      </c>
      <c r="L9" s="992">
        <v>665</v>
      </c>
      <c r="M9" s="992">
        <v>588</v>
      </c>
      <c r="N9" s="1001">
        <v>7000</v>
      </c>
    </row>
    <row r="10" spans="1:14" ht="14.4" customHeight="1" x14ac:dyDescent="0.3">
      <c r="A10" s="982" t="s">
        <v>5019</v>
      </c>
      <c r="B10" s="985" t="s">
        <v>5713</v>
      </c>
      <c r="C10" s="991">
        <v>2</v>
      </c>
      <c r="D10" s="992">
        <v>14</v>
      </c>
      <c r="E10" s="992">
        <v>12</v>
      </c>
      <c r="F10" s="996">
        <v>0.8571428571428571</v>
      </c>
      <c r="G10" s="991">
        <v>21.4146</v>
      </c>
      <c r="H10" s="992">
        <v>149.90219999999999</v>
      </c>
      <c r="I10" s="992">
        <v>128.48760000000001</v>
      </c>
      <c r="J10" s="996">
        <v>0.85714285714285732</v>
      </c>
      <c r="K10" s="991">
        <v>4</v>
      </c>
      <c r="L10" s="992">
        <v>28</v>
      </c>
      <c r="M10" s="992">
        <v>24</v>
      </c>
      <c r="N10" s="1001">
        <v>2000</v>
      </c>
    </row>
    <row r="11" spans="1:14" ht="14.4" customHeight="1" thickBot="1" x14ac:dyDescent="0.35">
      <c r="A11" s="983" t="s">
        <v>5030</v>
      </c>
      <c r="B11" s="986" t="s">
        <v>5713</v>
      </c>
      <c r="C11" s="993"/>
      <c r="D11" s="994"/>
      <c r="E11" s="994">
        <v>1</v>
      </c>
      <c r="F11" s="997"/>
      <c r="G11" s="993"/>
      <c r="H11" s="994"/>
      <c r="I11" s="994">
        <v>6.0084</v>
      </c>
      <c r="J11" s="997"/>
      <c r="K11" s="993"/>
      <c r="L11" s="994"/>
      <c r="M11" s="994">
        <v>1</v>
      </c>
      <c r="N11" s="1002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55" t="s">
        <v>128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ht="14.4" customHeight="1" x14ac:dyDescent="0.3">
      <c r="A2" s="374" t="s">
        <v>325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0.67458006613170596</v>
      </c>
      <c r="C4" s="323">
        <f t="shared" ref="C4:M4" si="0">(C10+C8)/C6</f>
        <v>1.0201898524248361</v>
      </c>
      <c r="D4" s="323">
        <f t="shared" si="0"/>
        <v>1.0830871413059486</v>
      </c>
      <c r="E4" s="323">
        <f t="shared" si="0"/>
        <v>1.1770549230438272</v>
      </c>
      <c r="F4" s="323">
        <f t="shared" si="0"/>
        <v>1.2029476597056121</v>
      </c>
      <c r="G4" s="323">
        <f t="shared" si="0"/>
        <v>8.8810007796512273E-3</v>
      </c>
      <c r="H4" s="323">
        <f t="shared" si="0"/>
        <v>8.8810007796512273E-3</v>
      </c>
      <c r="I4" s="323">
        <f t="shared" si="0"/>
        <v>8.8810007796512273E-3</v>
      </c>
      <c r="J4" s="323">
        <f t="shared" si="0"/>
        <v>8.8810007796512273E-3</v>
      </c>
      <c r="K4" s="323">
        <f t="shared" si="0"/>
        <v>8.8810007796512273E-3</v>
      </c>
      <c r="L4" s="323">
        <f t="shared" si="0"/>
        <v>8.8810007796512273E-3</v>
      </c>
      <c r="M4" s="323">
        <f t="shared" si="0"/>
        <v>8.8810007796512273E-3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12757.48732</v>
      </c>
      <c r="C5" s="323">
        <f>IF(ISERROR(VLOOKUP($A5,'Man Tab'!$A:$Q,COLUMN()+2,0)),0,VLOOKUP($A5,'Man Tab'!$A:$Q,COLUMN()+2,0))</f>
        <v>12854.836590000001</v>
      </c>
      <c r="D5" s="323">
        <f>IF(ISERROR(VLOOKUP($A5,'Man Tab'!$A:$Q,COLUMN()+2,0)),0,VLOOKUP($A5,'Man Tab'!$A:$Q,COLUMN()+2,0))</f>
        <v>13147.034390000001</v>
      </c>
      <c r="E5" s="323">
        <f>IF(ISERROR(VLOOKUP($A5,'Man Tab'!$A:$Q,COLUMN()+2,0)),0,VLOOKUP($A5,'Man Tab'!$A:$Q,COLUMN()+2,0))</f>
        <v>12248.11133</v>
      </c>
      <c r="F5" s="323">
        <f>IF(ISERROR(VLOOKUP($A5,'Man Tab'!$A:$Q,COLUMN()+2,0)),0,VLOOKUP($A5,'Man Tab'!$A:$Q,COLUMN()+2,0))</f>
        <v>12360.826800000001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12757.48732</v>
      </c>
      <c r="C6" s="325">
        <f t="shared" ref="C6:M6" si="1">C5+B6</f>
        <v>25612.323909999999</v>
      </c>
      <c r="D6" s="325">
        <f t="shared" si="1"/>
        <v>38759.3583</v>
      </c>
      <c r="E6" s="325">
        <f t="shared" si="1"/>
        <v>51007.46963</v>
      </c>
      <c r="F6" s="325">
        <f t="shared" si="1"/>
        <v>63368.296430000002</v>
      </c>
      <c r="G6" s="325">
        <f t="shared" si="1"/>
        <v>63368.296430000002</v>
      </c>
      <c r="H6" s="325">
        <f t="shared" si="1"/>
        <v>63368.296430000002</v>
      </c>
      <c r="I6" s="325">
        <f t="shared" si="1"/>
        <v>63368.296430000002</v>
      </c>
      <c r="J6" s="325">
        <f t="shared" si="1"/>
        <v>63368.296430000002</v>
      </c>
      <c r="K6" s="325">
        <f t="shared" si="1"/>
        <v>63368.296430000002</v>
      </c>
      <c r="L6" s="325">
        <f t="shared" si="1"/>
        <v>63368.296430000002</v>
      </c>
      <c r="M6" s="325">
        <f t="shared" si="1"/>
        <v>63368.296430000002</v>
      </c>
    </row>
    <row r="7" spans="1:13" ht="14.4" customHeight="1" x14ac:dyDescent="0.3">
      <c r="A7" s="324" t="s">
        <v>126</v>
      </c>
      <c r="B7" s="324">
        <v>282.26</v>
      </c>
      <c r="C7" s="324">
        <v>863.21799999999996</v>
      </c>
      <c r="D7" s="324">
        <v>1388.078</v>
      </c>
      <c r="E7" s="324">
        <v>1986.386</v>
      </c>
      <c r="F7" s="324">
        <v>2522.1990000000001</v>
      </c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8467.7999999999993</v>
      </c>
      <c r="C8" s="325">
        <f t="shared" ref="C8:M8" si="2">C7*30</f>
        <v>25896.539999999997</v>
      </c>
      <c r="D8" s="325">
        <f t="shared" si="2"/>
        <v>41642.339999999997</v>
      </c>
      <c r="E8" s="325">
        <f t="shared" si="2"/>
        <v>59591.58</v>
      </c>
      <c r="F8" s="325">
        <f t="shared" si="2"/>
        <v>75665.97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138146.64000000001</v>
      </c>
      <c r="C9" s="324">
        <v>94746.310000000012</v>
      </c>
      <c r="D9" s="324">
        <v>104529.63</v>
      </c>
      <c r="E9" s="324">
        <v>109590.66</v>
      </c>
      <c r="F9" s="324">
        <v>115760.65000000001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138.14664000000002</v>
      </c>
      <c r="C10" s="325">
        <f t="shared" ref="C10:M10" si="3">C9/1000+B10</f>
        <v>232.89295000000004</v>
      </c>
      <c r="D10" s="325">
        <f t="shared" si="3"/>
        <v>337.42258000000004</v>
      </c>
      <c r="E10" s="325">
        <f t="shared" si="3"/>
        <v>447.01324000000005</v>
      </c>
      <c r="F10" s="325">
        <f t="shared" si="3"/>
        <v>562.77389000000005</v>
      </c>
      <c r="G10" s="325">
        <f t="shared" si="3"/>
        <v>562.77389000000005</v>
      </c>
      <c r="H10" s="325">
        <f t="shared" si="3"/>
        <v>562.77389000000005</v>
      </c>
      <c r="I10" s="325">
        <f t="shared" si="3"/>
        <v>562.77389000000005</v>
      </c>
      <c r="J10" s="325">
        <f t="shared" si="3"/>
        <v>562.77389000000005</v>
      </c>
      <c r="K10" s="325">
        <f t="shared" si="3"/>
        <v>562.77389000000005</v>
      </c>
      <c r="L10" s="325">
        <f t="shared" si="3"/>
        <v>562.77389000000005</v>
      </c>
      <c r="M10" s="325">
        <f t="shared" si="3"/>
        <v>562.77389000000005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1.2918725267678091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1.2918725267678091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67" t="s">
        <v>327</v>
      </c>
      <c r="B1" s="567"/>
      <c r="C1" s="567"/>
      <c r="D1" s="567"/>
      <c r="E1" s="567"/>
      <c r="F1" s="567"/>
      <c r="G1" s="567"/>
      <c r="H1" s="555"/>
      <c r="I1" s="555"/>
      <c r="J1" s="555"/>
      <c r="K1" s="555"/>
      <c r="L1" s="555"/>
      <c r="M1" s="555"/>
      <c r="N1" s="555"/>
      <c r="O1" s="555"/>
      <c r="P1" s="555"/>
      <c r="Q1" s="555"/>
    </row>
    <row r="2" spans="1:17" s="326" customFormat="1" ht="14.4" customHeight="1" thickBot="1" x14ac:dyDescent="0.3">
      <c r="A2" s="374" t="s">
        <v>325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68" t="s">
        <v>29</v>
      </c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71" t="s">
        <v>278</v>
      </c>
      <c r="E4" s="471" t="s">
        <v>279</v>
      </c>
      <c r="F4" s="471" t="s">
        <v>280</v>
      </c>
      <c r="G4" s="471" t="s">
        <v>281</v>
      </c>
      <c r="H4" s="471" t="s">
        <v>282</v>
      </c>
      <c r="I4" s="471" t="s">
        <v>283</v>
      </c>
      <c r="J4" s="471" t="s">
        <v>284</v>
      </c>
      <c r="K4" s="471" t="s">
        <v>285</v>
      </c>
      <c r="L4" s="471" t="s">
        <v>286</v>
      </c>
      <c r="M4" s="471" t="s">
        <v>287</v>
      </c>
      <c r="N4" s="471" t="s">
        <v>288</v>
      </c>
      <c r="O4" s="471" t="s">
        <v>289</v>
      </c>
      <c r="P4" s="570" t="s">
        <v>3</v>
      </c>
      <c r="Q4" s="5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8034.25361475726</v>
      </c>
      <c r="C6" s="53">
        <v>669.52113456310497</v>
      </c>
      <c r="D6" s="53">
        <v>610.30002999999999</v>
      </c>
      <c r="E6" s="53">
        <v>1012.20499</v>
      </c>
      <c r="F6" s="53">
        <v>1174.36455</v>
      </c>
      <c r="G6" s="53">
        <v>603.03501000000006</v>
      </c>
      <c r="H6" s="53">
        <v>997.70002999999997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4397.6046100000003</v>
      </c>
      <c r="Q6" s="184">
        <v>1.3136566966979999</v>
      </c>
    </row>
    <row r="7" spans="1:17" ht="14.4" customHeight="1" x14ac:dyDescent="0.3">
      <c r="A7" s="19" t="s">
        <v>35</v>
      </c>
      <c r="B7" s="55">
        <v>8013.2857142857101</v>
      </c>
      <c r="C7" s="56">
        <v>667.77380952380997</v>
      </c>
      <c r="D7" s="56">
        <v>713.23707999999999</v>
      </c>
      <c r="E7" s="56">
        <v>775.92516999999998</v>
      </c>
      <c r="F7" s="56">
        <v>705.97929000000101</v>
      </c>
      <c r="G7" s="56">
        <v>526.98537999999996</v>
      </c>
      <c r="H7" s="56">
        <v>750.09430999999995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3472.2212300000001</v>
      </c>
      <c r="Q7" s="185">
        <v>1.0399393269029999</v>
      </c>
    </row>
    <row r="8" spans="1:17" ht="14.4" customHeight="1" x14ac:dyDescent="0.3">
      <c r="A8" s="19" t="s">
        <v>36</v>
      </c>
      <c r="B8" s="55">
        <v>4306.0589303220904</v>
      </c>
      <c r="C8" s="56">
        <v>358.83824419350702</v>
      </c>
      <c r="D8" s="56">
        <v>364.05399999999997</v>
      </c>
      <c r="E8" s="56">
        <v>300.19</v>
      </c>
      <c r="F8" s="56">
        <v>361.01000000000101</v>
      </c>
      <c r="G8" s="56">
        <v>285.8</v>
      </c>
      <c r="H8" s="56">
        <v>264.67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1575.7239999999999</v>
      </c>
      <c r="Q8" s="185">
        <v>0.87823637836599999</v>
      </c>
    </row>
    <row r="9" spans="1:17" ht="14.4" customHeight="1" x14ac:dyDescent="0.3">
      <c r="A9" s="19" t="s">
        <v>37</v>
      </c>
      <c r="B9" s="55">
        <v>36647</v>
      </c>
      <c r="C9" s="56">
        <v>3053.9166666666702</v>
      </c>
      <c r="D9" s="56">
        <v>3140.1905700000002</v>
      </c>
      <c r="E9" s="56">
        <v>3039.6266700000001</v>
      </c>
      <c r="F9" s="56">
        <v>3007.5371400000099</v>
      </c>
      <c r="G9" s="56">
        <v>2889.6458699999998</v>
      </c>
      <c r="H9" s="56">
        <v>2462.87374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14539.87399</v>
      </c>
      <c r="Q9" s="185">
        <v>0.95221157464399997</v>
      </c>
    </row>
    <row r="10" spans="1:17" ht="14.4" customHeight="1" x14ac:dyDescent="0.3">
      <c r="A10" s="19" t="s">
        <v>38</v>
      </c>
      <c r="B10" s="55">
        <v>681.72179065551097</v>
      </c>
      <c r="C10" s="56">
        <v>56.810149221292001</v>
      </c>
      <c r="D10" s="56">
        <v>44.959510000000002</v>
      </c>
      <c r="E10" s="56">
        <v>56.582830000000001</v>
      </c>
      <c r="F10" s="56">
        <v>57.000329999999998</v>
      </c>
      <c r="G10" s="56">
        <v>60.585129999999999</v>
      </c>
      <c r="H10" s="56">
        <v>58.09592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277.22372000000001</v>
      </c>
      <c r="Q10" s="185">
        <v>0.97596547025400004</v>
      </c>
    </row>
    <row r="11" spans="1:17" ht="14.4" customHeight="1" x14ac:dyDescent="0.3">
      <c r="A11" s="19" t="s">
        <v>39</v>
      </c>
      <c r="B11" s="55">
        <v>815.13183514290995</v>
      </c>
      <c r="C11" s="56">
        <v>67.927652928575</v>
      </c>
      <c r="D11" s="56">
        <v>70.143090000000001</v>
      </c>
      <c r="E11" s="56">
        <v>53.22336</v>
      </c>
      <c r="F11" s="56">
        <v>82.219610000000003</v>
      </c>
      <c r="G11" s="56">
        <v>76.033019999999993</v>
      </c>
      <c r="H11" s="56">
        <v>67.198130000000006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348.81720999999999</v>
      </c>
      <c r="Q11" s="185">
        <v>1.0270256514430001</v>
      </c>
    </row>
    <row r="12" spans="1:17" ht="14.4" customHeight="1" x14ac:dyDescent="0.3">
      <c r="A12" s="19" t="s">
        <v>40</v>
      </c>
      <c r="B12" s="55">
        <v>596.97711311493197</v>
      </c>
      <c r="C12" s="56">
        <v>49.748092759576998</v>
      </c>
      <c r="D12" s="56">
        <v>52.444270000000003</v>
      </c>
      <c r="E12" s="56">
        <v>37.235149999999997</v>
      </c>
      <c r="F12" s="56">
        <v>62.298299999999998</v>
      </c>
      <c r="G12" s="56">
        <v>12.741910000000001</v>
      </c>
      <c r="H12" s="56">
        <v>20.207370000000001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184.92699999999999</v>
      </c>
      <c r="Q12" s="185">
        <v>0.74345362703100004</v>
      </c>
    </row>
    <row r="13" spans="1:17" ht="14.4" customHeight="1" x14ac:dyDescent="0.3">
      <c r="A13" s="19" t="s">
        <v>41</v>
      </c>
      <c r="B13" s="55">
        <v>636</v>
      </c>
      <c r="C13" s="56">
        <v>53</v>
      </c>
      <c r="D13" s="56">
        <v>73.818870000000004</v>
      </c>
      <c r="E13" s="56">
        <v>64.012439999999998</v>
      </c>
      <c r="F13" s="56">
        <v>41.686529999999998</v>
      </c>
      <c r="G13" s="56">
        <v>50.471069999999997</v>
      </c>
      <c r="H13" s="56">
        <v>43.848050000000001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273.83695999999998</v>
      </c>
      <c r="Q13" s="185">
        <v>1.033347018867</v>
      </c>
    </row>
    <row r="14" spans="1:17" ht="14.4" customHeight="1" x14ac:dyDescent="0.3">
      <c r="A14" s="19" t="s">
        <v>42</v>
      </c>
      <c r="B14" s="55">
        <v>2112.1255361949402</v>
      </c>
      <c r="C14" s="56">
        <v>176.01046134957801</v>
      </c>
      <c r="D14" s="56">
        <v>266.48099999999999</v>
      </c>
      <c r="E14" s="56">
        <v>211.881</v>
      </c>
      <c r="F14" s="56">
        <v>193.96199999999999</v>
      </c>
      <c r="G14" s="56">
        <v>163.185</v>
      </c>
      <c r="H14" s="56">
        <v>146.43899999999999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981.94799999999998</v>
      </c>
      <c r="Q14" s="185">
        <v>1.115783678391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326</v>
      </c>
    </row>
    <row r="17" spans="1:17" ht="14.4" customHeight="1" x14ac:dyDescent="0.3">
      <c r="A17" s="19" t="s">
        <v>45</v>
      </c>
      <c r="B17" s="55">
        <v>1293.7232480673999</v>
      </c>
      <c r="C17" s="56">
        <v>107.810270672283</v>
      </c>
      <c r="D17" s="56">
        <v>65.564310000000006</v>
      </c>
      <c r="E17" s="56">
        <v>99.368110000000001</v>
      </c>
      <c r="F17" s="56">
        <v>150.20155</v>
      </c>
      <c r="G17" s="56">
        <v>10.6981</v>
      </c>
      <c r="H17" s="56">
        <v>69.050600000000003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394.88267000000002</v>
      </c>
      <c r="Q17" s="185">
        <v>0.73255111509799997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2.1269999999999998</v>
      </c>
      <c r="E18" s="56">
        <v>7.0419999999999998</v>
      </c>
      <c r="F18" s="56">
        <v>13.835000000000001</v>
      </c>
      <c r="G18" s="56">
        <v>31.368210000000001</v>
      </c>
      <c r="H18" s="56">
        <v>29.039000000000001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83.411209999999997</v>
      </c>
      <c r="Q18" s="185" t="s">
        <v>326</v>
      </c>
    </row>
    <row r="19" spans="1:17" ht="14.4" customHeight="1" x14ac:dyDescent="0.3">
      <c r="A19" s="19" t="s">
        <v>47</v>
      </c>
      <c r="B19" s="55">
        <v>3966.2686109952401</v>
      </c>
      <c r="C19" s="56">
        <v>330.52238424960302</v>
      </c>
      <c r="D19" s="56">
        <v>290.27465999999998</v>
      </c>
      <c r="E19" s="56">
        <v>257.09481</v>
      </c>
      <c r="F19" s="56">
        <v>375.44884000000098</v>
      </c>
      <c r="G19" s="56">
        <v>320.06033000000002</v>
      </c>
      <c r="H19" s="56">
        <v>295.83611000000002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1538.7147500000001</v>
      </c>
      <c r="Q19" s="185">
        <v>0.93108050971699996</v>
      </c>
    </row>
    <row r="20" spans="1:17" ht="14.4" customHeight="1" x14ac:dyDescent="0.3">
      <c r="A20" s="19" t="s">
        <v>48</v>
      </c>
      <c r="B20" s="55">
        <v>76904</v>
      </c>
      <c r="C20" s="56">
        <v>6408.6666666666697</v>
      </c>
      <c r="D20" s="56">
        <v>6408.3695699999998</v>
      </c>
      <c r="E20" s="56">
        <v>6318.2247399999997</v>
      </c>
      <c r="F20" s="56">
        <v>6268.3601100000096</v>
      </c>
      <c r="G20" s="56">
        <v>6586.5143200000002</v>
      </c>
      <c r="H20" s="56">
        <v>6494.56322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32076.03196</v>
      </c>
      <c r="Q20" s="185">
        <v>1.001020450223</v>
      </c>
    </row>
    <row r="21" spans="1:17" ht="14.4" customHeight="1" x14ac:dyDescent="0.3">
      <c r="A21" s="20" t="s">
        <v>49</v>
      </c>
      <c r="B21" s="55">
        <v>7153.00000000001</v>
      </c>
      <c r="C21" s="56">
        <v>596.08333333333405</v>
      </c>
      <c r="D21" s="56">
        <v>571.82100000000003</v>
      </c>
      <c r="E21" s="56">
        <v>605.09699999999998</v>
      </c>
      <c r="F21" s="56">
        <v>603.61500000000103</v>
      </c>
      <c r="G21" s="56">
        <v>602.53599999999994</v>
      </c>
      <c r="H21" s="56">
        <v>604.471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2987.54</v>
      </c>
      <c r="Q21" s="185">
        <v>1.0023900461340001</v>
      </c>
    </row>
    <row r="22" spans="1:17" ht="14.4" customHeight="1" x14ac:dyDescent="0.3">
      <c r="A22" s="19" t="s">
        <v>50</v>
      </c>
      <c r="B22" s="55">
        <v>9</v>
      </c>
      <c r="C22" s="56">
        <v>0.75</v>
      </c>
      <c r="D22" s="56">
        <v>79.956800000000001</v>
      </c>
      <c r="E22" s="56">
        <v>0</v>
      </c>
      <c r="F22" s="56">
        <v>40.183700000000002</v>
      </c>
      <c r="G22" s="56">
        <v>6.5339999999999998</v>
      </c>
      <c r="H22" s="56">
        <v>41.606859999999998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168.28136000000001</v>
      </c>
      <c r="Q22" s="185">
        <v>44.875029333333003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326</v>
      </c>
    </row>
    <row r="24" spans="1:17" ht="14.4" customHeight="1" x14ac:dyDescent="0.3">
      <c r="A24" s="20" t="s">
        <v>52</v>
      </c>
      <c r="B24" s="55">
        <v>2.91038304567337E-11</v>
      </c>
      <c r="C24" s="56">
        <v>0</v>
      </c>
      <c r="D24" s="56">
        <v>3.7455600000009999</v>
      </c>
      <c r="E24" s="56">
        <v>17.128319999997998</v>
      </c>
      <c r="F24" s="56">
        <v>9.3324400000000001</v>
      </c>
      <c r="G24" s="56">
        <v>21.91798</v>
      </c>
      <c r="H24" s="56">
        <v>15.133459999999999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67.257760000000005</v>
      </c>
      <c r="Q24" s="185"/>
    </row>
    <row r="25" spans="1:17" ht="14.4" customHeight="1" x14ac:dyDescent="0.3">
      <c r="A25" s="21" t="s">
        <v>53</v>
      </c>
      <c r="B25" s="58">
        <v>151168.546393536</v>
      </c>
      <c r="C25" s="59">
        <v>12597.378866128</v>
      </c>
      <c r="D25" s="59">
        <v>12757.48732</v>
      </c>
      <c r="E25" s="59">
        <v>12854.836590000001</v>
      </c>
      <c r="F25" s="59">
        <v>13147.034390000001</v>
      </c>
      <c r="G25" s="59">
        <v>12248.11133</v>
      </c>
      <c r="H25" s="59">
        <v>12360.826800000001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63368.296430000002</v>
      </c>
      <c r="Q25" s="186">
        <v>1.0060552612310001</v>
      </c>
    </row>
    <row r="26" spans="1:17" ht="14.4" customHeight="1" x14ac:dyDescent="0.3">
      <c r="A26" s="19" t="s">
        <v>54</v>
      </c>
      <c r="B26" s="55">
        <v>9945.3657913510906</v>
      </c>
      <c r="C26" s="56">
        <v>828.78048261259096</v>
      </c>
      <c r="D26" s="56">
        <v>917.04102999999998</v>
      </c>
      <c r="E26" s="56">
        <v>897.25671999999997</v>
      </c>
      <c r="F26" s="56">
        <v>915.56633999999997</v>
      </c>
      <c r="G26" s="56">
        <v>1047.4457500000001</v>
      </c>
      <c r="H26" s="56">
        <v>1016.12329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4793.4331300000003</v>
      </c>
      <c r="Q26" s="185">
        <v>1.1567437290239999</v>
      </c>
    </row>
    <row r="27" spans="1:17" ht="14.4" customHeight="1" x14ac:dyDescent="0.3">
      <c r="A27" s="22" t="s">
        <v>55</v>
      </c>
      <c r="B27" s="58">
        <v>161113.91218488701</v>
      </c>
      <c r="C27" s="59">
        <v>13426.159348740601</v>
      </c>
      <c r="D27" s="59">
        <v>13674.528350000001</v>
      </c>
      <c r="E27" s="59">
        <v>13752.09331</v>
      </c>
      <c r="F27" s="59">
        <v>14062.60073</v>
      </c>
      <c r="G27" s="59">
        <v>13295.55708</v>
      </c>
      <c r="H27" s="59">
        <v>13376.95009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68161.729560000007</v>
      </c>
      <c r="Q27" s="186">
        <v>1.0153570770239999</v>
      </c>
    </row>
    <row r="28" spans="1:17" ht="14.4" customHeight="1" x14ac:dyDescent="0.3">
      <c r="A28" s="20" t="s">
        <v>56</v>
      </c>
      <c r="B28" s="55">
        <v>0.18440252539300001</v>
      </c>
      <c r="C28" s="56">
        <v>1.5366877116000001E-2</v>
      </c>
      <c r="D28" s="56">
        <v>0</v>
      </c>
      <c r="E28" s="56">
        <v>0</v>
      </c>
      <c r="F28" s="56">
        <v>0.15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0.15</v>
      </c>
      <c r="Q28" s="185">
        <v>1.9522509208159999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10.4907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10.4907</v>
      </c>
      <c r="Q31" s="187" t="s">
        <v>326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290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67" t="s">
        <v>61</v>
      </c>
      <c r="B1" s="567"/>
      <c r="C1" s="567"/>
      <c r="D1" s="567"/>
      <c r="E1" s="567"/>
      <c r="F1" s="567"/>
      <c r="G1" s="567"/>
      <c r="H1" s="572"/>
      <c r="I1" s="572"/>
      <c r="J1" s="572"/>
      <c r="K1" s="572"/>
    </row>
    <row r="2" spans="1:11" s="64" customFormat="1" ht="14.4" customHeight="1" thickBot="1" x14ac:dyDescent="0.35">
      <c r="A2" s="374" t="s">
        <v>325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68" t="s">
        <v>62</v>
      </c>
      <c r="C3" s="569"/>
      <c r="D3" s="569"/>
      <c r="E3" s="569"/>
      <c r="F3" s="575" t="s">
        <v>63</v>
      </c>
      <c r="G3" s="569"/>
      <c r="H3" s="569"/>
      <c r="I3" s="569"/>
      <c r="J3" s="569"/>
      <c r="K3" s="576"/>
    </row>
    <row r="4" spans="1:11" ht="14.4" customHeight="1" x14ac:dyDescent="0.3">
      <c r="A4" s="102"/>
      <c r="B4" s="573"/>
      <c r="C4" s="574"/>
      <c r="D4" s="574"/>
      <c r="E4" s="574"/>
      <c r="F4" s="577" t="s">
        <v>291</v>
      </c>
      <c r="G4" s="579" t="s">
        <v>64</v>
      </c>
      <c r="H4" s="259" t="s">
        <v>183</v>
      </c>
      <c r="I4" s="577" t="s">
        <v>65</v>
      </c>
      <c r="J4" s="579" t="s">
        <v>301</v>
      </c>
      <c r="K4" s="580" t="s">
        <v>292</v>
      </c>
    </row>
    <row r="5" spans="1:11" ht="42" thickBot="1" x14ac:dyDescent="0.35">
      <c r="A5" s="103"/>
      <c r="B5" s="28" t="s">
        <v>294</v>
      </c>
      <c r="C5" s="29" t="s">
        <v>295</v>
      </c>
      <c r="D5" s="30" t="s">
        <v>296</v>
      </c>
      <c r="E5" s="30" t="s">
        <v>297</v>
      </c>
      <c r="F5" s="578"/>
      <c r="G5" s="578"/>
      <c r="H5" s="29" t="s">
        <v>293</v>
      </c>
      <c r="I5" s="578"/>
      <c r="J5" s="578"/>
      <c r="K5" s="581"/>
    </row>
    <row r="6" spans="1:11" ht="14.4" customHeight="1" thickBot="1" x14ac:dyDescent="0.35">
      <c r="A6" s="727" t="s">
        <v>328</v>
      </c>
      <c r="B6" s="709">
        <v>143532.211173118</v>
      </c>
      <c r="C6" s="709">
        <v>149038.81049</v>
      </c>
      <c r="D6" s="710">
        <v>5506.5993168818204</v>
      </c>
      <c r="E6" s="711">
        <v>1.038364902706</v>
      </c>
      <c r="F6" s="709">
        <v>151168.546393536</v>
      </c>
      <c r="G6" s="710">
        <v>62986.894330640003</v>
      </c>
      <c r="H6" s="712">
        <v>12360.826800000001</v>
      </c>
      <c r="I6" s="709">
        <v>63368.296430000002</v>
      </c>
      <c r="J6" s="710">
        <v>381.402099359999</v>
      </c>
      <c r="K6" s="713">
        <v>0.41918969217899998</v>
      </c>
    </row>
    <row r="7" spans="1:11" ht="14.4" customHeight="1" thickBot="1" x14ac:dyDescent="0.35">
      <c r="A7" s="728" t="s">
        <v>329</v>
      </c>
      <c r="B7" s="709">
        <v>59587.361061040501</v>
      </c>
      <c r="C7" s="709">
        <v>61582.058409999998</v>
      </c>
      <c r="D7" s="710">
        <v>1994.69734895948</v>
      </c>
      <c r="E7" s="711">
        <v>1.0334751751619999</v>
      </c>
      <c r="F7" s="709">
        <v>61842.554534473398</v>
      </c>
      <c r="G7" s="710">
        <v>25767.7310560306</v>
      </c>
      <c r="H7" s="712">
        <v>4811.12626</v>
      </c>
      <c r="I7" s="709">
        <v>26052.176500000001</v>
      </c>
      <c r="J7" s="710">
        <v>284.44544396943797</v>
      </c>
      <c r="K7" s="713">
        <v>0.42126617660100002</v>
      </c>
    </row>
    <row r="8" spans="1:11" ht="14.4" customHeight="1" thickBot="1" x14ac:dyDescent="0.35">
      <c r="A8" s="729" t="s">
        <v>330</v>
      </c>
      <c r="B8" s="709">
        <v>57477.820392639202</v>
      </c>
      <c r="C8" s="709">
        <v>59599.463409999997</v>
      </c>
      <c r="D8" s="710">
        <v>2121.6430173608801</v>
      </c>
      <c r="E8" s="711">
        <v>1.036912377728</v>
      </c>
      <c r="F8" s="709">
        <v>59730.428998278403</v>
      </c>
      <c r="G8" s="710">
        <v>24887.678749282699</v>
      </c>
      <c r="H8" s="712">
        <v>4664.6872599999997</v>
      </c>
      <c r="I8" s="709">
        <v>25070.228500000001</v>
      </c>
      <c r="J8" s="710">
        <v>182.54975071732801</v>
      </c>
      <c r="K8" s="713">
        <v>0.41972289368100002</v>
      </c>
    </row>
    <row r="9" spans="1:11" ht="14.4" customHeight="1" thickBot="1" x14ac:dyDescent="0.35">
      <c r="A9" s="730" t="s">
        <v>331</v>
      </c>
      <c r="B9" s="714">
        <v>0</v>
      </c>
      <c r="C9" s="714">
        <v>5.3299999999999997E-3</v>
      </c>
      <c r="D9" s="715">
        <v>5.3299999999999997E-3</v>
      </c>
      <c r="E9" s="716" t="s">
        <v>326</v>
      </c>
      <c r="F9" s="714">
        <v>0</v>
      </c>
      <c r="G9" s="715">
        <v>0</v>
      </c>
      <c r="H9" s="717">
        <v>-2.9E-4</v>
      </c>
      <c r="I9" s="714">
        <v>-2.2000000000000001E-4</v>
      </c>
      <c r="J9" s="715">
        <v>-2.2000000000000001E-4</v>
      </c>
      <c r="K9" s="718" t="s">
        <v>326</v>
      </c>
    </row>
    <row r="10" spans="1:11" ht="14.4" customHeight="1" thickBot="1" x14ac:dyDescent="0.35">
      <c r="A10" s="731" t="s">
        <v>332</v>
      </c>
      <c r="B10" s="709">
        <v>0</v>
      </c>
      <c r="C10" s="709">
        <v>5.3299999999999997E-3</v>
      </c>
      <c r="D10" s="710">
        <v>5.3299999999999997E-3</v>
      </c>
      <c r="E10" s="719" t="s">
        <v>326</v>
      </c>
      <c r="F10" s="709">
        <v>0</v>
      </c>
      <c r="G10" s="710">
        <v>0</v>
      </c>
      <c r="H10" s="712">
        <v>-2.9E-4</v>
      </c>
      <c r="I10" s="709">
        <v>-2.2000000000000001E-4</v>
      </c>
      <c r="J10" s="710">
        <v>-2.2000000000000001E-4</v>
      </c>
      <c r="K10" s="720" t="s">
        <v>326</v>
      </c>
    </row>
    <row r="11" spans="1:11" ht="14.4" customHeight="1" thickBot="1" x14ac:dyDescent="0.35">
      <c r="A11" s="730" t="s">
        <v>333</v>
      </c>
      <c r="B11" s="714">
        <v>6297.7886303237701</v>
      </c>
      <c r="C11" s="714">
        <v>8484.7116100000003</v>
      </c>
      <c r="D11" s="715">
        <v>2186.9229796762302</v>
      </c>
      <c r="E11" s="721">
        <v>1.3472525211699999</v>
      </c>
      <c r="F11" s="714">
        <v>8034.25361475726</v>
      </c>
      <c r="G11" s="715">
        <v>3347.6056728155199</v>
      </c>
      <c r="H11" s="717">
        <v>997.70002999999997</v>
      </c>
      <c r="I11" s="714">
        <v>4397.6046100000003</v>
      </c>
      <c r="J11" s="715">
        <v>1049.9989371844799</v>
      </c>
      <c r="K11" s="722">
        <v>0.54735695695700004</v>
      </c>
    </row>
    <row r="12" spans="1:11" ht="14.4" customHeight="1" thickBot="1" x14ac:dyDescent="0.35">
      <c r="A12" s="731" t="s">
        <v>334</v>
      </c>
      <c r="B12" s="709">
        <v>6297.7886303237701</v>
      </c>
      <c r="C12" s="709">
        <v>8484.7116100000003</v>
      </c>
      <c r="D12" s="710">
        <v>2186.9229796762302</v>
      </c>
      <c r="E12" s="711">
        <v>1.3472525211699999</v>
      </c>
      <c r="F12" s="709">
        <v>8034.25361475726</v>
      </c>
      <c r="G12" s="710">
        <v>3347.6056728155199</v>
      </c>
      <c r="H12" s="712">
        <v>997.70002999999997</v>
      </c>
      <c r="I12" s="709">
        <v>4397.6046100000003</v>
      </c>
      <c r="J12" s="710">
        <v>1049.9989371844799</v>
      </c>
      <c r="K12" s="713">
        <v>0.54735695695700004</v>
      </c>
    </row>
    <row r="13" spans="1:11" ht="14.4" customHeight="1" thickBot="1" x14ac:dyDescent="0.35">
      <c r="A13" s="730" t="s">
        <v>335</v>
      </c>
      <c r="B13" s="714">
        <v>8133.9985956403698</v>
      </c>
      <c r="C13" s="714">
        <v>8209.1800600000006</v>
      </c>
      <c r="D13" s="715">
        <v>75.181464359632002</v>
      </c>
      <c r="E13" s="721">
        <v>1.009242866651</v>
      </c>
      <c r="F13" s="714">
        <v>8013.2857142857101</v>
      </c>
      <c r="G13" s="715">
        <v>3338.86904761905</v>
      </c>
      <c r="H13" s="717">
        <v>750.09430999999995</v>
      </c>
      <c r="I13" s="714">
        <v>3472.2212300000001</v>
      </c>
      <c r="J13" s="715">
        <v>133.352182380953</v>
      </c>
      <c r="K13" s="722">
        <v>0.43330805287599999</v>
      </c>
    </row>
    <row r="14" spans="1:11" ht="14.4" customHeight="1" thickBot="1" x14ac:dyDescent="0.35">
      <c r="A14" s="731" t="s">
        <v>336</v>
      </c>
      <c r="B14" s="709">
        <v>5820.0005254265998</v>
      </c>
      <c r="C14" s="709">
        <v>5855.6670299999996</v>
      </c>
      <c r="D14" s="710">
        <v>35.666504573400999</v>
      </c>
      <c r="E14" s="711">
        <v>1.006128264837</v>
      </c>
      <c r="F14" s="709">
        <v>5604</v>
      </c>
      <c r="G14" s="710">
        <v>2335</v>
      </c>
      <c r="H14" s="712">
        <v>612.87919999999997</v>
      </c>
      <c r="I14" s="709">
        <v>2412.59735</v>
      </c>
      <c r="J14" s="710">
        <v>77.597350000000006</v>
      </c>
      <c r="K14" s="713">
        <v>0.43051344575299999</v>
      </c>
    </row>
    <row r="15" spans="1:11" ht="14.4" customHeight="1" thickBot="1" x14ac:dyDescent="0.35">
      <c r="A15" s="731" t="s">
        <v>337</v>
      </c>
      <c r="B15" s="709">
        <v>442.00003990353201</v>
      </c>
      <c r="C15" s="709">
        <v>456.27121</v>
      </c>
      <c r="D15" s="710">
        <v>14.271170096466999</v>
      </c>
      <c r="E15" s="711">
        <v>1.032287712235</v>
      </c>
      <c r="F15" s="709">
        <v>455</v>
      </c>
      <c r="G15" s="710">
        <v>189.583333333333</v>
      </c>
      <c r="H15" s="712">
        <v>22.263559999999998</v>
      </c>
      <c r="I15" s="709">
        <v>124.434</v>
      </c>
      <c r="J15" s="710">
        <v>-65.149333333333004</v>
      </c>
      <c r="K15" s="713">
        <v>0.27348131868100001</v>
      </c>
    </row>
    <row r="16" spans="1:11" ht="14.4" customHeight="1" thickBot="1" x14ac:dyDescent="0.35">
      <c r="A16" s="731" t="s">
        <v>338</v>
      </c>
      <c r="B16" s="709">
        <v>127.00001146549501</v>
      </c>
      <c r="C16" s="709">
        <v>89.425430000000006</v>
      </c>
      <c r="D16" s="710">
        <v>-37.574581465493999</v>
      </c>
      <c r="E16" s="711">
        <v>0.70413718052499996</v>
      </c>
      <c r="F16" s="709">
        <v>90</v>
      </c>
      <c r="G16" s="710">
        <v>37.5</v>
      </c>
      <c r="H16" s="712">
        <v>7.0419099999999997</v>
      </c>
      <c r="I16" s="709">
        <v>32.926519999999996</v>
      </c>
      <c r="J16" s="710">
        <v>-4.5734799999989999</v>
      </c>
      <c r="K16" s="713">
        <v>0.36585022222199998</v>
      </c>
    </row>
    <row r="17" spans="1:11" ht="14.4" customHeight="1" thickBot="1" x14ac:dyDescent="0.35">
      <c r="A17" s="731" t="s">
        <v>339</v>
      </c>
      <c r="B17" s="709">
        <v>862.00007782091598</v>
      </c>
      <c r="C17" s="709">
        <v>1078.9094700000001</v>
      </c>
      <c r="D17" s="710">
        <v>216.90939217908399</v>
      </c>
      <c r="E17" s="711">
        <v>1.251635003012</v>
      </c>
      <c r="F17" s="709">
        <v>1010</v>
      </c>
      <c r="G17" s="710">
        <v>420.83333333333297</v>
      </c>
      <c r="H17" s="712">
        <v>70.390559999999994</v>
      </c>
      <c r="I17" s="709">
        <v>486.32592</v>
      </c>
      <c r="J17" s="710">
        <v>65.492586666666</v>
      </c>
      <c r="K17" s="713">
        <v>0.48151081188099998</v>
      </c>
    </row>
    <row r="18" spans="1:11" ht="14.4" customHeight="1" thickBot="1" x14ac:dyDescent="0.35">
      <c r="A18" s="731" t="s">
        <v>340</v>
      </c>
      <c r="B18" s="709">
        <v>58.000005236210001</v>
      </c>
      <c r="C18" s="709">
        <v>53.325850000000003</v>
      </c>
      <c r="D18" s="710">
        <v>-4.6741552362099998</v>
      </c>
      <c r="E18" s="711">
        <v>0.91941112389199997</v>
      </c>
      <c r="F18" s="709">
        <v>45.285714285714</v>
      </c>
      <c r="G18" s="710">
        <v>18.869047619046999</v>
      </c>
      <c r="H18" s="712">
        <v>0</v>
      </c>
      <c r="I18" s="709">
        <v>10.66517</v>
      </c>
      <c r="J18" s="710">
        <v>-8.2038776190470006</v>
      </c>
      <c r="K18" s="713">
        <v>0.235508485804</v>
      </c>
    </row>
    <row r="19" spans="1:11" ht="14.4" customHeight="1" thickBot="1" x14ac:dyDescent="0.35">
      <c r="A19" s="731" t="s">
        <v>341</v>
      </c>
      <c r="B19" s="709">
        <v>500.00004513974301</v>
      </c>
      <c r="C19" s="709">
        <v>351.93857000000003</v>
      </c>
      <c r="D19" s="710">
        <v>-148.06147513974199</v>
      </c>
      <c r="E19" s="711">
        <v>0.70387707645399999</v>
      </c>
      <c r="F19" s="709">
        <v>469</v>
      </c>
      <c r="G19" s="710">
        <v>195.416666666667</v>
      </c>
      <c r="H19" s="712">
        <v>18.833210000000001</v>
      </c>
      <c r="I19" s="709">
        <v>262.70161999999999</v>
      </c>
      <c r="J19" s="710">
        <v>67.284953333332993</v>
      </c>
      <c r="K19" s="713">
        <v>0.56013138592699996</v>
      </c>
    </row>
    <row r="20" spans="1:11" ht="14.4" customHeight="1" thickBot="1" x14ac:dyDescent="0.35">
      <c r="A20" s="731" t="s">
        <v>342</v>
      </c>
      <c r="B20" s="709">
        <v>64.997867175207006</v>
      </c>
      <c r="C20" s="709">
        <v>68.872709999999998</v>
      </c>
      <c r="D20" s="710">
        <v>3.8748428247920002</v>
      </c>
      <c r="E20" s="711">
        <v>1.0596149226610001</v>
      </c>
      <c r="F20" s="709">
        <v>75</v>
      </c>
      <c r="G20" s="710">
        <v>31.25</v>
      </c>
      <c r="H20" s="712">
        <v>0.43318000000000001</v>
      </c>
      <c r="I20" s="709">
        <v>28.745799999999999</v>
      </c>
      <c r="J20" s="710">
        <v>-2.5041999999989999</v>
      </c>
      <c r="K20" s="713">
        <v>0.38327733333300001</v>
      </c>
    </row>
    <row r="21" spans="1:11" ht="14.4" customHeight="1" thickBot="1" x14ac:dyDescent="0.35">
      <c r="A21" s="731" t="s">
        <v>343</v>
      </c>
      <c r="B21" s="709">
        <v>260.00002347266701</v>
      </c>
      <c r="C21" s="709">
        <v>254.76979</v>
      </c>
      <c r="D21" s="710">
        <v>-5.2302334726659998</v>
      </c>
      <c r="E21" s="711">
        <v>0.97988371922799999</v>
      </c>
      <c r="F21" s="709">
        <v>265</v>
      </c>
      <c r="G21" s="710">
        <v>110.416666666667</v>
      </c>
      <c r="H21" s="712">
        <v>18.252690000000001</v>
      </c>
      <c r="I21" s="709">
        <v>113.82485</v>
      </c>
      <c r="J21" s="710">
        <v>3.4081833333330001</v>
      </c>
      <c r="K21" s="713">
        <v>0.429527735849</v>
      </c>
    </row>
    <row r="22" spans="1:11" ht="14.4" customHeight="1" thickBot="1" x14ac:dyDescent="0.35">
      <c r="A22" s="730" t="s">
        <v>344</v>
      </c>
      <c r="B22" s="714">
        <v>4099.9634007159902</v>
      </c>
      <c r="C22" s="714">
        <v>3944.88</v>
      </c>
      <c r="D22" s="715">
        <v>-155.08340071598801</v>
      </c>
      <c r="E22" s="721">
        <v>0.96217444265700003</v>
      </c>
      <c r="F22" s="714">
        <v>4306.0589303220904</v>
      </c>
      <c r="G22" s="715">
        <v>1794.1912209675399</v>
      </c>
      <c r="H22" s="717">
        <v>264.67</v>
      </c>
      <c r="I22" s="714">
        <v>1575.7239999999999</v>
      </c>
      <c r="J22" s="715">
        <v>-218.46722096753601</v>
      </c>
      <c r="K22" s="722">
        <v>0.36593182431900001</v>
      </c>
    </row>
    <row r="23" spans="1:11" ht="14.4" customHeight="1" thickBot="1" x14ac:dyDescent="0.35">
      <c r="A23" s="731" t="s">
        <v>345</v>
      </c>
      <c r="B23" s="709">
        <v>3586.8995329475001</v>
      </c>
      <c r="C23" s="709">
        <v>3376.116</v>
      </c>
      <c r="D23" s="710">
        <v>-210.78353294750201</v>
      </c>
      <c r="E23" s="711">
        <v>0.94123517232300002</v>
      </c>
      <c r="F23" s="709">
        <v>3644.7798410881901</v>
      </c>
      <c r="G23" s="710">
        <v>1518.6582671200799</v>
      </c>
      <c r="H23" s="712">
        <v>235.46</v>
      </c>
      <c r="I23" s="709">
        <v>1418.26</v>
      </c>
      <c r="J23" s="710">
        <v>-100.39826712008001</v>
      </c>
      <c r="K23" s="713">
        <v>0.38912089668900002</v>
      </c>
    </row>
    <row r="24" spans="1:11" ht="14.4" customHeight="1" thickBot="1" x14ac:dyDescent="0.35">
      <c r="A24" s="731" t="s">
        <v>346</v>
      </c>
      <c r="B24" s="709">
        <v>513.06386776848603</v>
      </c>
      <c r="C24" s="709">
        <v>568.76400000000001</v>
      </c>
      <c r="D24" s="710">
        <v>55.700132231513997</v>
      </c>
      <c r="E24" s="711">
        <v>1.108563739781</v>
      </c>
      <c r="F24" s="709">
        <v>661.27908923389305</v>
      </c>
      <c r="G24" s="710">
        <v>275.53295384745502</v>
      </c>
      <c r="H24" s="712">
        <v>29.21</v>
      </c>
      <c r="I24" s="709">
        <v>157.464</v>
      </c>
      <c r="J24" s="710">
        <v>-118.06895384745501</v>
      </c>
      <c r="K24" s="713">
        <v>0.23812033763500001</v>
      </c>
    </row>
    <row r="25" spans="1:11" ht="14.4" customHeight="1" thickBot="1" x14ac:dyDescent="0.35">
      <c r="A25" s="730" t="s">
        <v>347</v>
      </c>
      <c r="B25" s="714">
        <v>36553.055320360203</v>
      </c>
      <c r="C25" s="714">
        <v>36367.14875</v>
      </c>
      <c r="D25" s="715">
        <v>-185.90657036017399</v>
      </c>
      <c r="E25" s="721">
        <v>0.99491406207400002</v>
      </c>
      <c r="F25" s="714">
        <v>36647</v>
      </c>
      <c r="G25" s="715">
        <v>15269.583333333299</v>
      </c>
      <c r="H25" s="717">
        <v>2462.87374</v>
      </c>
      <c r="I25" s="714">
        <v>14539.87399</v>
      </c>
      <c r="J25" s="715">
        <v>-729.70934333333003</v>
      </c>
      <c r="K25" s="722">
        <v>0.396754822768</v>
      </c>
    </row>
    <row r="26" spans="1:11" ht="14.4" customHeight="1" thickBot="1" x14ac:dyDescent="0.35">
      <c r="A26" s="731" t="s">
        <v>348</v>
      </c>
      <c r="B26" s="709">
        <v>3282.7296591577001</v>
      </c>
      <c r="C26" s="709">
        <v>3099.7790500000001</v>
      </c>
      <c r="D26" s="710">
        <v>-182.950609157695</v>
      </c>
      <c r="E26" s="711">
        <v>0.94426875553099998</v>
      </c>
      <c r="F26" s="709">
        <v>3050</v>
      </c>
      <c r="G26" s="710">
        <v>1270.8333333333301</v>
      </c>
      <c r="H26" s="712">
        <v>237.65350000000001</v>
      </c>
      <c r="I26" s="709">
        <v>664.69457</v>
      </c>
      <c r="J26" s="710">
        <v>-606.13876333333303</v>
      </c>
      <c r="K26" s="713">
        <v>0.217932645901</v>
      </c>
    </row>
    <row r="27" spans="1:11" ht="14.4" customHeight="1" thickBot="1" x14ac:dyDescent="0.35">
      <c r="A27" s="731" t="s">
        <v>349</v>
      </c>
      <c r="B27" s="709">
        <v>643.87326138215599</v>
      </c>
      <c r="C27" s="709">
        <v>1044.1608900000001</v>
      </c>
      <c r="D27" s="710">
        <v>400.28762861784401</v>
      </c>
      <c r="E27" s="711">
        <v>1.6216869881480001</v>
      </c>
      <c r="F27" s="709">
        <v>900</v>
      </c>
      <c r="G27" s="710">
        <v>375</v>
      </c>
      <c r="H27" s="712">
        <v>83.296430000000001</v>
      </c>
      <c r="I27" s="709">
        <v>517.24797999999998</v>
      </c>
      <c r="J27" s="710">
        <v>142.24798000000001</v>
      </c>
      <c r="K27" s="713">
        <v>0.57471997777700001</v>
      </c>
    </row>
    <row r="28" spans="1:11" ht="14.4" customHeight="1" thickBot="1" x14ac:dyDescent="0.35">
      <c r="A28" s="731" t="s">
        <v>350</v>
      </c>
      <c r="B28" s="709">
        <v>1000.00009027948</v>
      </c>
      <c r="C28" s="709">
        <v>938.81793000000096</v>
      </c>
      <c r="D28" s="710">
        <v>-61.182160279483</v>
      </c>
      <c r="E28" s="711">
        <v>0.93881784524400003</v>
      </c>
      <c r="F28" s="709">
        <v>960</v>
      </c>
      <c r="G28" s="710">
        <v>400</v>
      </c>
      <c r="H28" s="712">
        <v>91.562790000000007</v>
      </c>
      <c r="I28" s="709">
        <v>328.34411999999998</v>
      </c>
      <c r="J28" s="710">
        <v>-71.655879999999001</v>
      </c>
      <c r="K28" s="713">
        <v>0.34202512499999999</v>
      </c>
    </row>
    <row r="29" spans="1:11" ht="14.4" customHeight="1" thickBot="1" x14ac:dyDescent="0.35">
      <c r="A29" s="731" t="s">
        <v>351</v>
      </c>
      <c r="B29" s="709">
        <v>0</v>
      </c>
      <c r="C29" s="709">
        <v>21.145800000000001</v>
      </c>
      <c r="D29" s="710">
        <v>21.145800000000001</v>
      </c>
      <c r="E29" s="719" t="s">
        <v>326</v>
      </c>
      <c r="F29" s="709">
        <v>25</v>
      </c>
      <c r="G29" s="710">
        <v>10.416666666666</v>
      </c>
      <c r="H29" s="712">
        <v>0</v>
      </c>
      <c r="I29" s="709">
        <v>0</v>
      </c>
      <c r="J29" s="710">
        <v>-10.416666666666</v>
      </c>
      <c r="K29" s="713">
        <v>0</v>
      </c>
    </row>
    <row r="30" spans="1:11" ht="14.4" customHeight="1" thickBot="1" x14ac:dyDescent="0.35">
      <c r="A30" s="731" t="s">
        <v>352</v>
      </c>
      <c r="B30" s="709">
        <v>1.0000000902790001</v>
      </c>
      <c r="C30" s="709">
        <v>0.96279999999999999</v>
      </c>
      <c r="D30" s="710">
        <v>-3.7200090279000002E-2</v>
      </c>
      <c r="E30" s="711">
        <v>0.96279991307799995</v>
      </c>
      <c r="F30" s="709">
        <v>1</v>
      </c>
      <c r="G30" s="710">
        <v>0.416666666666</v>
      </c>
      <c r="H30" s="712">
        <v>0.48399999999999999</v>
      </c>
      <c r="I30" s="709">
        <v>0.48399999999999999</v>
      </c>
      <c r="J30" s="710">
        <v>6.7333333332999998E-2</v>
      </c>
      <c r="K30" s="713">
        <v>0.48399999999999999</v>
      </c>
    </row>
    <row r="31" spans="1:11" ht="14.4" customHeight="1" thickBot="1" x14ac:dyDescent="0.35">
      <c r="A31" s="731" t="s">
        <v>353</v>
      </c>
      <c r="B31" s="709">
        <v>1020.00009208507</v>
      </c>
      <c r="C31" s="709">
        <v>1158.51163</v>
      </c>
      <c r="D31" s="710">
        <v>138.51153791492601</v>
      </c>
      <c r="E31" s="711">
        <v>1.1357956131469999</v>
      </c>
      <c r="F31" s="709">
        <v>1159</v>
      </c>
      <c r="G31" s="710">
        <v>482.91666666666703</v>
      </c>
      <c r="H31" s="712">
        <v>97.832930000000005</v>
      </c>
      <c r="I31" s="709">
        <v>496.49790999999999</v>
      </c>
      <c r="J31" s="710">
        <v>13.581243333332999</v>
      </c>
      <c r="K31" s="713">
        <v>0.42838473684200001</v>
      </c>
    </row>
    <row r="32" spans="1:11" ht="14.4" customHeight="1" thickBot="1" x14ac:dyDescent="0.35">
      <c r="A32" s="731" t="s">
        <v>354</v>
      </c>
      <c r="B32" s="709">
        <v>22119.374961701</v>
      </c>
      <c r="C32" s="709">
        <v>22062.27289</v>
      </c>
      <c r="D32" s="710">
        <v>-57.102071700952003</v>
      </c>
      <c r="E32" s="711">
        <v>0.99741845907399995</v>
      </c>
      <c r="F32" s="709">
        <v>22412</v>
      </c>
      <c r="G32" s="710">
        <v>9338.3333333333394</v>
      </c>
      <c r="H32" s="712">
        <v>1338.94085</v>
      </c>
      <c r="I32" s="709">
        <v>9265.3785100000005</v>
      </c>
      <c r="J32" s="710">
        <v>-72.954823333332996</v>
      </c>
      <c r="K32" s="713">
        <v>0.41341149874999999</v>
      </c>
    </row>
    <row r="33" spans="1:11" ht="14.4" customHeight="1" thickBot="1" x14ac:dyDescent="0.35">
      <c r="A33" s="731" t="s">
        <v>355</v>
      </c>
      <c r="B33" s="709">
        <v>2048.6707832321699</v>
      </c>
      <c r="C33" s="709">
        <v>1834.1715200000001</v>
      </c>
      <c r="D33" s="710">
        <v>-214.49926323216599</v>
      </c>
      <c r="E33" s="711">
        <v>0.89529832465600001</v>
      </c>
      <c r="F33" s="709">
        <v>1900</v>
      </c>
      <c r="G33" s="710">
        <v>791.66666666666697</v>
      </c>
      <c r="H33" s="712">
        <v>171.10945000000001</v>
      </c>
      <c r="I33" s="709">
        <v>717.7817</v>
      </c>
      <c r="J33" s="710">
        <v>-73.884966666666003</v>
      </c>
      <c r="K33" s="713">
        <v>0.37777984210499999</v>
      </c>
    </row>
    <row r="34" spans="1:11" ht="14.4" customHeight="1" thickBot="1" x14ac:dyDescent="0.35">
      <c r="A34" s="731" t="s">
        <v>356</v>
      </c>
      <c r="B34" s="709">
        <v>1900.00017153102</v>
      </c>
      <c r="C34" s="709">
        <v>1921.5738799999999</v>
      </c>
      <c r="D34" s="710">
        <v>21.573708468980001</v>
      </c>
      <c r="E34" s="711">
        <v>1.011354582379</v>
      </c>
      <c r="F34" s="709">
        <v>1900</v>
      </c>
      <c r="G34" s="710">
        <v>791.66666666666697</v>
      </c>
      <c r="H34" s="712">
        <v>161.26231999999999</v>
      </c>
      <c r="I34" s="709">
        <v>777.90610000000004</v>
      </c>
      <c r="J34" s="710">
        <v>-13.760566666666</v>
      </c>
      <c r="K34" s="713">
        <v>0.40942426315699998</v>
      </c>
    </row>
    <row r="35" spans="1:11" ht="14.4" customHeight="1" thickBot="1" x14ac:dyDescent="0.35">
      <c r="A35" s="731" t="s">
        <v>357</v>
      </c>
      <c r="B35" s="709">
        <v>200.00001805589699</v>
      </c>
      <c r="C35" s="709">
        <v>48.303550000000001</v>
      </c>
      <c r="D35" s="710">
        <v>-151.69646805589699</v>
      </c>
      <c r="E35" s="711">
        <v>0.241517728195</v>
      </c>
      <c r="F35" s="709">
        <v>100</v>
      </c>
      <c r="G35" s="710">
        <v>41.666666666666003</v>
      </c>
      <c r="H35" s="712">
        <v>5.9081900000000003</v>
      </c>
      <c r="I35" s="709">
        <v>24.169689999999999</v>
      </c>
      <c r="J35" s="710">
        <v>-17.496976666666001</v>
      </c>
      <c r="K35" s="713">
        <v>0.24169689999999999</v>
      </c>
    </row>
    <row r="36" spans="1:11" ht="14.4" customHeight="1" thickBot="1" x14ac:dyDescent="0.35">
      <c r="A36" s="731" t="s">
        <v>358</v>
      </c>
      <c r="B36" s="709">
        <v>265.00002392406299</v>
      </c>
      <c r="C36" s="709">
        <v>293.21294999999998</v>
      </c>
      <c r="D36" s="710">
        <v>28.212926075936</v>
      </c>
      <c r="E36" s="711">
        <v>1.1064638623730001</v>
      </c>
      <c r="F36" s="709">
        <v>280</v>
      </c>
      <c r="G36" s="710">
        <v>116.666666666667</v>
      </c>
      <c r="H36" s="712">
        <v>26.735050000000001</v>
      </c>
      <c r="I36" s="709">
        <v>122.3668</v>
      </c>
      <c r="J36" s="710">
        <v>5.7001333333330004</v>
      </c>
      <c r="K36" s="713">
        <v>0.43702428571399998</v>
      </c>
    </row>
    <row r="37" spans="1:11" ht="14.4" customHeight="1" thickBot="1" x14ac:dyDescent="0.35">
      <c r="A37" s="731" t="s">
        <v>359</v>
      </c>
      <c r="B37" s="709">
        <v>3132.0002827553499</v>
      </c>
      <c r="C37" s="709">
        <v>3074.0004399999998</v>
      </c>
      <c r="D37" s="710">
        <v>-57.999842755343998</v>
      </c>
      <c r="E37" s="711">
        <v>0.98148153335900001</v>
      </c>
      <c r="F37" s="709">
        <v>3100</v>
      </c>
      <c r="G37" s="710">
        <v>1291.6666666666699</v>
      </c>
      <c r="H37" s="712">
        <v>183.37692999999999</v>
      </c>
      <c r="I37" s="709">
        <v>1247.27144</v>
      </c>
      <c r="J37" s="710">
        <v>-44.395226666665998</v>
      </c>
      <c r="K37" s="713">
        <v>0.40234562580599997</v>
      </c>
    </row>
    <row r="38" spans="1:11" ht="14.4" customHeight="1" thickBot="1" x14ac:dyDescent="0.35">
      <c r="A38" s="731" t="s">
        <v>360</v>
      </c>
      <c r="B38" s="709">
        <v>878.00007926538694</v>
      </c>
      <c r="C38" s="709">
        <v>848.07717000000002</v>
      </c>
      <c r="D38" s="710">
        <v>-29.922909265386998</v>
      </c>
      <c r="E38" s="711">
        <v>0.96591924081500002</v>
      </c>
      <c r="F38" s="709">
        <v>840</v>
      </c>
      <c r="G38" s="710">
        <v>350</v>
      </c>
      <c r="H38" s="712">
        <v>64.711299999999994</v>
      </c>
      <c r="I38" s="709">
        <v>318.50585000000001</v>
      </c>
      <c r="J38" s="710">
        <v>-31.494149999998999</v>
      </c>
      <c r="K38" s="713">
        <v>0.37917363095200002</v>
      </c>
    </row>
    <row r="39" spans="1:11" ht="14.4" customHeight="1" thickBot="1" x14ac:dyDescent="0.35">
      <c r="A39" s="731" t="s">
        <v>361</v>
      </c>
      <c r="B39" s="709">
        <v>62.405896900645999</v>
      </c>
      <c r="C39" s="709">
        <v>22.158249999999999</v>
      </c>
      <c r="D39" s="710">
        <v>-40.247646900645996</v>
      </c>
      <c r="E39" s="711">
        <v>0.35506660588900002</v>
      </c>
      <c r="F39" s="709">
        <v>20</v>
      </c>
      <c r="G39" s="710">
        <v>8.333333333333</v>
      </c>
      <c r="H39" s="712">
        <v>0</v>
      </c>
      <c r="I39" s="709">
        <v>59.225320000000004</v>
      </c>
      <c r="J39" s="710">
        <v>50.891986666666</v>
      </c>
      <c r="K39" s="713">
        <v>2.9612660000000002</v>
      </c>
    </row>
    <row r="40" spans="1:11" ht="14.4" customHeight="1" thickBot="1" x14ac:dyDescent="0.35">
      <c r="A40" s="730" t="s">
        <v>362</v>
      </c>
      <c r="B40" s="714">
        <v>636.54779862923101</v>
      </c>
      <c r="C40" s="714">
        <v>633.66179999999997</v>
      </c>
      <c r="D40" s="715">
        <v>-2.885998629231</v>
      </c>
      <c r="E40" s="721">
        <v>0.995466171377</v>
      </c>
      <c r="F40" s="714">
        <v>681.72179065551097</v>
      </c>
      <c r="G40" s="715">
        <v>284.05074610646301</v>
      </c>
      <c r="H40" s="717">
        <v>58.09592</v>
      </c>
      <c r="I40" s="714">
        <v>277.22372000000001</v>
      </c>
      <c r="J40" s="715">
        <v>-6.8270261064620001</v>
      </c>
      <c r="K40" s="722">
        <v>0.40665227927199998</v>
      </c>
    </row>
    <row r="41" spans="1:11" ht="14.4" customHeight="1" thickBot="1" x14ac:dyDescent="0.35">
      <c r="A41" s="731" t="s">
        <v>363</v>
      </c>
      <c r="B41" s="709">
        <v>547.69762035533495</v>
      </c>
      <c r="C41" s="709">
        <v>505.27260000000001</v>
      </c>
      <c r="D41" s="710">
        <v>-42.425020355333999</v>
      </c>
      <c r="E41" s="711">
        <v>0.92253933780499997</v>
      </c>
      <c r="F41" s="709">
        <v>644.54643735423497</v>
      </c>
      <c r="G41" s="710">
        <v>268.56101556426398</v>
      </c>
      <c r="H41" s="712">
        <v>50.524030000000003</v>
      </c>
      <c r="I41" s="709">
        <v>229.06789000000001</v>
      </c>
      <c r="J41" s="710">
        <v>-39.493125564263998</v>
      </c>
      <c r="K41" s="713">
        <v>0.35539392776700002</v>
      </c>
    </row>
    <row r="42" spans="1:11" ht="14.4" customHeight="1" thickBot="1" x14ac:dyDescent="0.35">
      <c r="A42" s="731" t="s">
        <v>364</v>
      </c>
      <c r="B42" s="709">
        <v>88.850178273896006</v>
      </c>
      <c r="C42" s="709">
        <v>128.38919999999999</v>
      </c>
      <c r="D42" s="710">
        <v>39.539021726103002</v>
      </c>
      <c r="E42" s="711">
        <v>1.4450077928280001</v>
      </c>
      <c r="F42" s="709">
        <v>37.175353301275003</v>
      </c>
      <c r="G42" s="710">
        <v>15.489730542198</v>
      </c>
      <c r="H42" s="712">
        <v>7.5718899999999998</v>
      </c>
      <c r="I42" s="709">
        <v>48.155830000000002</v>
      </c>
      <c r="J42" s="710">
        <v>32.666099457801003</v>
      </c>
      <c r="K42" s="713">
        <v>1.2953698007850001</v>
      </c>
    </row>
    <row r="43" spans="1:11" ht="14.4" customHeight="1" thickBot="1" x14ac:dyDescent="0.35">
      <c r="A43" s="730" t="s">
        <v>365</v>
      </c>
      <c r="B43" s="714">
        <v>782.16932899258802</v>
      </c>
      <c r="C43" s="714">
        <v>747.62981000000002</v>
      </c>
      <c r="D43" s="715">
        <v>-34.539518992586999</v>
      </c>
      <c r="E43" s="721">
        <v>0.95584137895400001</v>
      </c>
      <c r="F43" s="714">
        <v>815.13183514290995</v>
      </c>
      <c r="G43" s="715">
        <v>339.63826464287899</v>
      </c>
      <c r="H43" s="717">
        <v>67.198130000000006</v>
      </c>
      <c r="I43" s="714">
        <v>348.81720999999999</v>
      </c>
      <c r="J43" s="715">
        <v>9.1789453571199999</v>
      </c>
      <c r="K43" s="722">
        <v>0.42792735476799998</v>
      </c>
    </row>
    <row r="44" spans="1:11" ht="14.4" customHeight="1" thickBot="1" x14ac:dyDescent="0.35">
      <c r="A44" s="731" t="s">
        <v>366</v>
      </c>
      <c r="B44" s="709">
        <v>9.6939972562189993</v>
      </c>
      <c r="C44" s="709">
        <v>5.1909000000000001</v>
      </c>
      <c r="D44" s="710">
        <v>-4.5030972562190001</v>
      </c>
      <c r="E44" s="711">
        <v>0.535475703448</v>
      </c>
      <c r="F44" s="709">
        <v>0</v>
      </c>
      <c r="G44" s="710">
        <v>0</v>
      </c>
      <c r="H44" s="712">
        <v>0</v>
      </c>
      <c r="I44" s="709">
        <v>8.8209</v>
      </c>
      <c r="J44" s="710">
        <v>8.8209</v>
      </c>
      <c r="K44" s="720" t="s">
        <v>326</v>
      </c>
    </row>
    <row r="45" spans="1:11" ht="14.4" customHeight="1" thickBot="1" x14ac:dyDescent="0.35">
      <c r="A45" s="731" t="s">
        <v>367</v>
      </c>
      <c r="B45" s="709">
        <v>15.546050132256999</v>
      </c>
      <c r="C45" s="709">
        <v>17.412310000000002</v>
      </c>
      <c r="D45" s="710">
        <v>1.8662598677419999</v>
      </c>
      <c r="E45" s="711">
        <v>1.120047205036</v>
      </c>
      <c r="F45" s="709">
        <v>61</v>
      </c>
      <c r="G45" s="710">
        <v>25.416666666666</v>
      </c>
      <c r="H45" s="712">
        <v>2.5969699999999998</v>
      </c>
      <c r="I45" s="709">
        <v>15.55879</v>
      </c>
      <c r="J45" s="710">
        <v>-9.8578766666659998</v>
      </c>
      <c r="K45" s="713">
        <v>0.25506213114699999</v>
      </c>
    </row>
    <row r="46" spans="1:11" ht="14.4" customHeight="1" thickBot="1" x14ac:dyDescent="0.35">
      <c r="A46" s="731" t="s">
        <v>368</v>
      </c>
      <c r="B46" s="709">
        <v>510.371339076921</v>
      </c>
      <c r="C46" s="709">
        <v>462.60897999999997</v>
      </c>
      <c r="D46" s="710">
        <v>-47.762359076919999</v>
      </c>
      <c r="E46" s="711">
        <v>0.906416455196</v>
      </c>
      <c r="F46" s="709">
        <v>466.86520079191001</v>
      </c>
      <c r="G46" s="710">
        <v>194.52716699662901</v>
      </c>
      <c r="H46" s="712">
        <v>37.88167</v>
      </c>
      <c r="I46" s="709">
        <v>186.59682000000001</v>
      </c>
      <c r="J46" s="710">
        <v>-7.9303469966289999</v>
      </c>
      <c r="K46" s="713">
        <v>0.39968029247699999</v>
      </c>
    </row>
    <row r="47" spans="1:11" ht="14.4" customHeight="1" thickBot="1" x14ac:dyDescent="0.35">
      <c r="A47" s="731" t="s">
        <v>369</v>
      </c>
      <c r="B47" s="709">
        <v>51.0347688576</v>
      </c>
      <c r="C47" s="709">
        <v>47.211370000000002</v>
      </c>
      <c r="D47" s="710">
        <v>-3.8233988576</v>
      </c>
      <c r="E47" s="711">
        <v>0.92508246939899996</v>
      </c>
      <c r="F47" s="709">
        <v>50</v>
      </c>
      <c r="G47" s="710">
        <v>20.833333333333002</v>
      </c>
      <c r="H47" s="712">
        <v>4.5646399999999998</v>
      </c>
      <c r="I47" s="709">
        <v>20.05997</v>
      </c>
      <c r="J47" s="710">
        <v>-0.773363333333</v>
      </c>
      <c r="K47" s="713">
        <v>0.40119939999999998</v>
      </c>
    </row>
    <row r="48" spans="1:11" ht="14.4" customHeight="1" thickBot="1" x14ac:dyDescent="0.35">
      <c r="A48" s="731" t="s">
        <v>370</v>
      </c>
      <c r="B48" s="709">
        <v>13.193223103215001</v>
      </c>
      <c r="C48" s="709">
        <v>4.8046800000000003</v>
      </c>
      <c r="D48" s="710">
        <v>-8.3885431032149995</v>
      </c>
      <c r="E48" s="711">
        <v>0.36417787847600003</v>
      </c>
      <c r="F48" s="709">
        <v>5.1213821204750003</v>
      </c>
      <c r="G48" s="710">
        <v>2.1339092168640001</v>
      </c>
      <c r="H48" s="712">
        <v>0</v>
      </c>
      <c r="I48" s="709">
        <v>3.1248</v>
      </c>
      <c r="J48" s="710">
        <v>0.99089078313500001</v>
      </c>
      <c r="K48" s="713">
        <v>0.61014779340600001</v>
      </c>
    </row>
    <row r="49" spans="1:11" ht="14.4" customHeight="1" thickBot="1" x14ac:dyDescent="0.35">
      <c r="A49" s="731" t="s">
        <v>371</v>
      </c>
      <c r="B49" s="709">
        <v>0</v>
      </c>
      <c r="C49" s="709">
        <v>6.8783200000000004</v>
      </c>
      <c r="D49" s="710">
        <v>6.8783200000000004</v>
      </c>
      <c r="E49" s="719" t="s">
        <v>326</v>
      </c>
      <c r="F49" s="709">
        <v>0</v>
      </c>
      <c r="G49" s="710">
        <v>0</v>
      </c>
      <c r="H49" s="712">
        <v>0.74539999999999995</v>
      </c>
      <c r="I49" s="709">
        <v>3.4940099999999998</v>
      </c>
      <c r="J49" s="710">
        <v>3.4940099999999998</v>
      </c>
      <c r="K49" s="720" t="s">
        <v>326</v>
      </c>
    </row>
    <row r="50" spans="1:11" ht="14.4" customHeight="1" thickBot="1" x14ac:dyDescent="0.35">
      <c r="A50" s="731" t="s">
        <v>372</v>
      </c>
      <c r="B50" s="709">
        <v>0</v>
      </c>
      <c r="C50" s="709">
        <v>4.7601399999999998</v>
      </c>
      <c r="D50" s="710">
        <v>4.7601399999999998</v>
      </c>
      <c r="E50" s="719" t="s">
        <v>373</v>
      </c>
      <c r="F50" s="709">
        <v>0</v>
      </c>
      <c r="G50" s="710">
        <v>0</v>
      </c>
      <c r="H50" s="712">
        <v>2.6135999999999999</v>
      </c>
      <c r="I50" s="709">
        <v>9.5777800000000006</v>
      </c>
      <c r="J50" s="710">
        <v>9.5777800000000006</v>
      </c>
      <c r="K50" s="720" t="s">
        <v>326</v>
      </c>
    </row>
    <row r="51" spans="1:11" ht="14.4" customHeight="1" thickBot="1" x14ac:dyDescent="0.35">
      <c r="A51" s="731" t="s">
        <v>374</v>
      </c>
      <c r="B51" s="709">
        <v>47.355075250513003</v>
      </c>
      <c r="C51" s="709">
        <v>17.67869</v>
      </c>
      <c r="D51" s="710">
        <v>-29.676385250513</v>
      </c>
      <c r="E51" s="711">
        <v>0.373321970379</v>
      </c>
      <c r="F51" s="709">
        <v>22</v>
      </c>
      <c r="G51" s="710">
        <v>9.1666666666659999</v>
      </c>
      <c r="H51" s="712">
        <v>0.33540999999999999</v>
      </c>
      <c r="I51" s="709">
        <v>1.6249100000000001</v>
      </c>
      <c r="J51" s="710">
        <v>-7.5417566666660001</v>
      </c>
      <c r="K51" s="713">
        <v>7.3859545454000003E-2</v>
      </c>
    </row>
    <row r="52" spans="1:11" ht="14.4" customHeight="1" thickBot="1" x14ac:dyDescent="0.35">
      <c r="A52" s="731" t="s">
        <v>375</v>
      </c>
      <c r="B52" s="709">
        <v>13.156630566835</v>
      </c>
      <c r="C52" s="709">
        <v>10.71045</v>
      </c>
      <c r="D52" s="710">
        <v>-2.4461805668349998</v>
      </c>
      <c r="E52" s="711">
        <v>0.81407241357000004</v>
      </c>
      <c r="F52" s="709">
        <v>12</v>
      </c>
      <c r="G52" s="710">
        <v>5</v>
      </c>
      <c r="H52" s="712">
        <v>1.9202699999999999</v>
      </c>
      <c r="I52" s="709">
        <v>5.6192399999999996</v>
      </c>
      <c r="J52" s="710">
        <v>0.61924000000000001</v>
      </c>
      <c r="K52" s="713">
        <v>0.46827000000000002</v>
      </c>
    </row>
    <row r="53" spans="1:11" ht="14.4" customHeight="1" thickBot="1" x14ac:dyDescent="0.35">
      <c r="A53" s="731" t="s">
        <v>376</v>
      </c>
      <c r="B53" s="709">
        <v>42.604731709281999</v>
      </c>
      <c r="C53" s="709">
        <v>47.379269999999998</v>
      </c>
      <c r="D53" s="710">
        <v>4.7745382907170004</v>
      </c>
      <c r="E53" s="711">
        <v>1.1120659161349999</v>
      </c>
      <c r="F53" s="709">
        <v>57.145252230524001</v>
      </c>
      <c r="G53" s="710">
        <v>23.810521762718</v>
      </c>
      <c r="H53" s="712">
        <v>5.7393900000000002</v>
      </c>
      <c r="I53" s="709">
        <v>18.166260000000001</v>
      </c>
      <c r="J53" s="710">
        <v>-5.6442617627180001</v>
      </c>
      <c r="K53" s="713">
        <v>0.31789622568600001</v>
      </c>
    </row>
    <row r="54" spans="1:11" ht="14.4" customHeight="1" thickBot="1" x14ac:dyDescent="0.35">
      <c r="A54" s="731" t="s">
        <v>377</v>
      </c>
      <c r="B54" s="709">
        <v>0</v>
      </c>
      <c r="C54" s="709">
        <v>0</v>
      </c>
      <c r="D54" s="710">
        <v>0</v>
      </c>
      <c r="E54" s="711">
        <v>1</v>
      </c>
      <c r="F54" s="709">
        <v>0</v>
      </c>
      <c r="G54" s="710">
        <v>0</v>
      </c>
      <c r="H54" s="712">
        <v>0</v>
      </c>
      <c r="I54" s="709">
        <v>7.9859999999999998</v>
      </c>
      <c r="J54" s="710">
        <v>7.9859999999999998</v>
      </c>
      <c r="K54" s="720" t="s">
        <v>373</v>
      </c>
    </row>
    <row r="55" spans="1:11" ht="14.4" customHeight="1" thickBot="1" x14ac:dyDescent="0.35">
      <c r="A55" s="731" t="s">
        <v>378</v>
      </c>
      <c r="B55" s="709">
        <v>0</v>
      </c>
      <c r="C55" s="709">
        <v>0</v>
      </c>
      <c r="D55" s="710">
        <v>0</v>
      </c>
      <c r="E55" s="711">
        <v>1</v>
      </c>
      <c r="F55" s="709">
        <v>0</v>
      </c>
      <c r="G55" s="710">
        <v>0</v>
      </c>
      <c r="H55" s="712">
        <v>0</v>
      </c>
      <c r="I55" s="709">
        <v>1.99</v>
      </c>
      <c r="J55" s="710">
        <v>1.99</v>
      </c>
      <c r="K55" s="720" t="s">
        <v>373</v>
      </c>
    </row>
    <row r="56" spans="1:11" ht="14.4" customHeight="1" thickBot="1" x14ac:dyDescent="0.35">
      <c r="A56" s="731" t="s">
        <v>379</v>
      </c>
      <c r="B56" s="709">
        <v>0</v>
      </c>
      <c r="C56" s="709">
        <v>5.5902000000000003</v>
      </c>
      <c r="D56" s="710">
        <v>5.5902000000000003</v>
      </c>
      <c r="E56" s="719" t="s">
        <v>373</v>
      </c>
      <c r="F56" s="709">
        <v>0</v>
      </c>
      <c r="G56" s="710">
        <v>0</v>
      </c>
      <c r="H56" s="712">
        <v>0</v>
      </c>
      <c r="I56" s="709">
        <v>0</v>
      </c>
      <c r="J56" s="710">
        <v>0</v>
      </c>
      <c r="K56" s="720" t="s">
        <v>326</v>
      </c>
    </row>
    <row r="57" spans="1:11" ht="14.4" customHeight="1" thickBot="1" x14ac:dyDescent="0.35">
      <c r="A57" s="731" t="s">
        <v>380</v>
      </c>
      <c r="B57" s="709">
        <v>79.213513039741997</v>
      </c>
      <c r="C57" s="709">
        <v>117.4045</v>
      </c>
      <c r="D57" s="710">
        <v>38.190986960257</v>
      </c>
      <c r="E57" s="711">
        <v>1.4821271711690001</v>
      </c>
      <c r="F57" s="709">
        <v>141</v>
      </c>
      <c r="G57" s="710">
        <v>58.75</v>
      </c>
      <c r="H57" s="712">
        <v>10.80078</v>
      </c>
      <c r="I57" s="709">
        <v>66.197730000000007</v>
      </c>
      <c r="J57" s="710">
        <v>7.44773</v>
      </c>
      <c r="K57" s="713">
        <v>0.46948744680799998</v>
      </c>
    </row>
    <row r="58" spans="1:11" ht="14.4" customHeight="1" thickBot="1" x14ac:dyDescent="0.35">
      <c r="A58" s="730" t="s">
        <v>381</v>
      </c>
      <c r="B58" s="714">
        <v>383.46563320877101</v>
      </c>
      <c r="C58" s="714">
        <v>575.64220999999998</v>
      </c>
      <c r="D58" s="715">
        <v>192.176576791229</v>
      </c>
      <c r="E58" s="721">
        <v>1.5011572358730001</v>
      </c>
      <c r="F58" s="714">
        <v>596.97711311493197</v>
      </c>
      <c r="G58" s="715">
        <v>248.74046379788899</v>
      </c>
      <c r="H58" s="717">
        <v>20.207370000000001</v>
      </c>
      <c r="I58" s="714">
        <v>184.92699999999999</v>
      </c>
      <c r="J58" s="715">
        <v>-63.813463797887998</v>
      </c>
      <c r="K58" s="722">
        <v>0.309772344596</v>
      </c>
    </row>
    <row r="59" spans="1:11" ht="14.4" customHeight="1" thickBot="1" x14ac:dyDescent="0.35">
      <c r="A59" s="731" t="s">
        <v>382</v>
      </c>
      <c r="B59" s="709">
        <v>0.18729023675799999</v>
      </c>
      <c r="C59" s="709">
        <v>0.97499999999999998</v>
      </c>
      <c r="D59" s="710">
        <v>0.78770976324099995</v>
      </c>
      <c r="E59" s="711">
        <v>5.2058239493749996</v>
      </c>
      <c r="F59" s="709">
        <v>0</v>
      </c>
      <c r="G59" s="710">
        <v>0</v>
      </c>
      <c r="H59" s="712">
        <v>0</v>
      </c>
      <c r="I59" s="709">
        <v>1.8831199999999999</v>
      </c>
      <c r="J59" s="710">
        <v>1.8831199999999999</v>
      </c>
      <c r="K59" s="720" t="s">
        <v>326</v>
      </c>
    </row>
    <row r="60" spans="1:11" ht="14.4" customHeight="1" thickBot="1" x14ac:dyDescent="0.35">
      <c r="A60" s="731" t="s">
        <v>383</v>
      </c>
      <c r="B60" s="709">
        <v>3.5579024830299999</v>
      </c>
      <c r="C60" s="709">
        <v>1.40446</v>
      </c>
      <c r="D60" s="710">
        <v>-2.1534424830300001</v>
      </c>
      <c r="E60" s="711">
        <v>0.39474381512599999</v>
      </c>
      <c r="F60" s="709">
        <v>0</v>
      </c>
      <c r="G60" s="710">
        <v>0</v>
      </c>
      <c r="H60" s="712">
        <v>0</v>
      </c>
      <c r="I60" s="709">
        <v>1.0465</v>
      </c>
      <c r="J60" s="710">
        <v>1.0465</v>
      </c>
      <c r="K60" s="720" t="s">
        <v>326</v>
      </c>
    </row>
    <row r="61" spans="1:11" ht="14.4" customHeight="1" thickBot="1" x14ac:dyDescent="0.35">
      <c r="A61" s="731" t="s">
        <v>384</v>
      </c>
      <c r="B61" s="709">
        <v>0</v>
      </c>
      <c r="C61" s="709">
        <v>18.216999999999999</v>
      </c>
      <c r="D61" s="710">
        <v>18.216999999999999</v>
      </c>
      <c r="E61" s="719" t="s">
        <v>373</v>
      </c>
      <c r="F61" s="709">
        <v>23.753853486930002</v>
      </c>
      <c r="G61" s="710">
        <v>9.8974389528870006</v>
      </c>
      <c r="H61" s="712">
        <v>0</v>
      </c>
      <c r="I61" s="709">
        <v>0</v>
      </c>
      <c r="J61" s="710">
        <v>-9.8974389528870006</v>
      </c>
      <c r="K61" s="713">
        <v>0</v>
      </c>
    </row>
    <row r="62" spans="1:11" ht="14.4" customHeight="1" thickBot="1" x14ac:dyDescent="0.35">
      <c r="A62" s="731" t="s">
        <v>385</v>
      </c>
      <c r="B62" s="709">
        <v>362.97991169775298</v>
      </c>
      <c r="C62" s="709">
        <v>526.04382999999996</v>
      </c>
      <c r="D62" s="710">
        <v>163.063918302247</v>
      </c>
      <c r="E62" s="711">
        <v>1.449236756765</v>
      </c>
      <c r="F62" s="709">
        <v>563.48721222313804</v>
      </c>
      <c r="G62" s="710">
        <v>234.78633842630799</v>
      </c>
      <c r="H62" s="712">
        <v>13.8521</v>
      </c>
      <c r="I62" s="709">
        <v>170.73566</v>
      </c>
      <c r="J62" s="710">
        <v>-64.050678426307002</v>
      </c>
      <c r="K62" s="713">
        <v>0.302998286911</v>
      </c>
    </row>
    <row r="63" spans="1:11" ht="14.4" customHeight="1" thickBot="1" x14ac:dyDescent="0.35">
      <c r="A63" s="731" t="s">
        <v>386</v>
      </c>
      <c r="B63" s="709">
        <v>0</v>
      </c>
      <c r="C63" s="709">
        <v>1.5246</v>
      </c>
      <c r="D63" s="710">
        <v>1.5246</v>
      </c>
      <c r="E63" s="719" t="s">
        <v>373</v>
      </c>
      <c r="F63" s="709">
        <v>0</v>
      </c>
      <c r="G63" s="710">
        <v>0</v>
      </c>
      <c r="H63" s="712">
        <v>0</v>
      </c>
      <c r="I63" s="709">
        <v>0</v>
      </c>
      <c r="J63" s="710">
        <v>0</v>
      </c>
      <c r="K63" s="720" t="s">
        <v>326</v>
      </c>
    </row>
    <row r="64" spans="1:11" ht="14.4" customHeight="1" thickBot="1" x14ac:dyDescent="0.35">
      <c r="A64" s="731" t="s">
        <v>387</v>
      </c>
      <c r="B64" s="709">
        <v>16.740528791229</v>
      </c>
      <c r="C64" s="709">
        <v>27.477319999999999</v>
      </c>
      <c r="D64" s="710">
        <v>10.736791208770001</v>
      </c>
      <c r="E64" s="711">
        <v>1.6413651171150001</v>
      </c>
      <c r="F64" s="709">
        <v>9.7360474048629992</v>
      </c>
      <c r="G64" s="710">
        <v>4.0566864186930003</v>
      </c>
      <c r="H64" s="712">
        <v>6.35527</v>
      </c>
      <c r="I64" s="709">
        <v>11.26172</v>
      </c>
      <c r="J64" s="710">
        <v>7.205033581306</v>
      </c>
      <c r="K64" s="713">
        <v>1.1567034887659999</v>
      </c>
    </row>
    <row r="65" spans="1:11" ht="14.4" customHeight="1" thickBot="1" x14ac:dyDescent="0.35">
      <c r="A65" s="730" t="s">
        <v>388</v>
      </c>
      <c r="B65" s="714">
        <v>590.83168476825301</v>
      </c>
      <c r="C65" s="714">
        <v>636.60383999999999</v>
      </c>
      <c r="D65" s="715">
        <v>45.772155231747</v>
      </c>
      <c r="E65" s="721">
        <v>1.077470718669</v>
      </c>
      <c r="F65" s="714">
        <v>636</v>
      </c>
      <c r="G65" s="715">
        <v>265</v>
      </c>
      <c r="H65" s="717">
        <v>43.848050000000001</v>
      </c>
      <c r="I65" s="714">
        <v>273.83695999999998</v>
      </c>
      <c r="J65" s="715">
        <v>8.8369599999999995</v>
      </c>
      <c r="K65" s="722">
        <v>0.43056125786100002</v>
      </c>
    </row>
    <row r="66" spans="1:11" ht="14.4" customHeight="1" thickBot="1" x14ac:dyDescent="0.35">
      <c r="A66" s="731" t="s">
        <v>389</v>
      </c>
      <c r="B66" s="709">
        <v>0</v>
      </c>
      <c r="C66" s="709">
        <v>0</v>
      </c>
      <c r="D66" s="710">
        <v>0</v>
      </c>
      <c r="E66" s="711">
        <v>1</v>
      </c>
      <c r="F66" s="709">
        <v>11</v>
      </c>
      <c r="G66" s="710">
        <v>4.583333333333</v>
      </c>
      <c r="H66" s="712">
        <v>1.0648</v>
      </c>
      <c r="I66" s="709">
        <v>2.0682999999999998</v>
      </c>
      <c r="J66" s="710">
        <v>-2.5150333333330002</v>
      </c>
      <c r="K66" s="713">
        <v>0.18802727272700001</v>
      </c>
    </row>
    <row r="67" spans="1:11" ht="14.4" customHeight="1" thickBot="1" x14ac:dyDescent="0.35">
      <c r="A67" s="731" t="s">
        <v>390</v>
      </c>
      <c r="B67" s="709">
        <v>0</v>
      </c>
      <c r="C67" s="709">
        <v>28.131509999999999</v>
      </c>
      <c r="D67" s="710">
        <v>28.131509999999999</v>
      </c>
      <c r="E67" s="719" t="s">
        <v>326</v>
      </c>
      <c r="F67" s="709">
        <v>32</v>
      </c>
      <c r="G67" s="710">
        <v>13.333333333333</v>
      </c>
      <c r="H67" s="712">
        <v>3.4714900000000002</v>
      </c>
      <c r="I67" s="709">
        <v>12.40338</v>
      </c>
      <c r="J67" s="710">
        <v>-0.92995333333300001</v>
      </c>
      <c r="K67" s="713">
        <v>0.38760562499899998</v>
      </c>
    </row>
    <row r="68" spans="1:11" ht="14.4" customHeight="1" thickBot="1" x14ac:dyDescent="0.35">
      <c r="A68" s="731" t="s">
        <v>391</v>
      </c>
      <c r="B68" s="709">
        <v>0</v>
      </c>
      <c r="C68" s="709">
        <v>3.10365</v>
      </c>
      <c r="D68" s="710">
        <v>3.10365</v>
      </c>
      <c r="E68" s="719" t="s">
        <v>373</v>
      </c>
      <c r="F68" s="709">
        <v>0</v>
      </c>
      <c r="G68" s="710">
        <v>0</v>
      </c>
      <c r="H68" s="712">
        <v>0.34484999999999999</v>
      </c>
      <c r="I68" s="709">
        <v>1.0345500000000001</v>
      </c>
      <c r="J68" s="710">
        <v>1.0345500000000001</v>
      </c>
      <c r="K68" s="720" t="s">
        <v>326</v>
      </c>
    </row>
    <row r="69" spans="1:11" ht="14.4" customHeight="1" thickBot="1" x14ac:dyDescent="0.35">
      <c r="A69" s="731" t="s">
        <v>392</v>
      </c>
      <c r="B69" s="709">
        <v>0</v>
      </c>
      <c r="C69" s="709">
        <v>5.8537999999999997</v>
      </c>
      <c r="D69" s="710">
        <v>5.8537999999999997</v>
      </c>
      <c r="E69" s="719" t="s">
        <v>326</v>
      </c>
      <c r="F69" s="709">
        <v>0</v>
      </c>
      <c r="G69" s="710">
        <v>0</v>
      </c>
      <c r="H69" s="712">
        <v>0</v>
      </c>
      <c r="I69" s="709">
        <v>4.1557599999999999</v>
      </c>
      <c r="J69" s="710">
        <v>4.1557599999999999</v>
      </c>
      <c r="K69" s="720" t="s">
        <v>326</v>
      </c>
    </row>
    <row r="70" spans="1:11" ht="14.4" customHeight="1" thickBot="1" x14ac:dyDescent="0.35">
      <c r="A70" s="731" t="s">
        <v>393</v>
      </c>
      <c r="B70" s="709">
        <v>242.87907672776399</v>
      </c>
      <c r="C70" s="709">
        <v>239.3749</v>
      </c>
      <c r="D70" s="710">
        <v>-3.5041767277639999</v>
      </c>
      <c r="E70" s="711">
        <v>0.98557234005000005</v>
      </c>
      <c r="F70" s="709">
        <v>240</v>
      </c>
      <c r="G70" s="710">
        <v>100</v>
      </c>
      <c r="H70" s="712">
        <v>7.9437499999999996</v>
      </c>
      <c r="I70" s="709">
        <v>96.183520000000001</v>
      </c>
      <c r="J70" s="710">
        <v>-3.8164799999989998</v>
      </c>
      <c r="K70" s="713">
        <v>0.40076466666600002</v>
      </c>
    </row>
    <row r="71" spans="1:11" ht="14.4" customHeight="1" thickBot="1" x14ac:dyDescent="0.35">
      <c r="A71" s="731" t="s">
        <v>394</v>
      </c>
      <c r="B71" s="709">
        <v>185.00001670170499</v>
      </c>
      <c r="C71" s="709">
        <v>195.90685999999999</v>
      </c>
      <c r="D71" s="710">
        <v>10.906843298295</v>
      </c>
      <c r="E71" s="711">
        <v>1.0589559043979999</v>
      </c>
      <c r="F71" s="709">
        <v>193</v>
      </c>
      <c r="G71" s="710">
        <v>80.416666666666003</v>
      </c>
      <c r="H71" s="712">
        <v>19.719629999999999</v>
      </c>
      <c r="I71" s="709">
        <v>93.1023</v>
      </c>
      <c r="J71" s="710">
        <v>12.685633333333</v>
      </c>
      <c r="K71" s="713">
        <v>0.48239533678699997</v>
      </c>
    </row>
    <row r="72" spans="1:11" ht="14.4" customHeight="1" thickBot="1" x14ac:dyDescent="0.35">
      <c r="A72" s="731" t="s">
        <v>395</v>
      </c>
      <c r="B72" s="709">
        <v>162.95259133878301</v>
      </c>
      <c r="C72" s="709">
        <v>164.23312000000001</v>
      </c>
      <c r="D72" s="710">
        <v>1.2805286612160001</v>
      </c>
      <c r="E72" s="711">
        <v>1.0078582896449999</v>
      </c>
      <c r="F72" s="709">
        <v>160</v>
      </c>
      <c r="G72" s="710">
        <v>66.666666666666003</v>
      </c>
      <c r="H72" s="712">
        <v>11.30353</v>
      </c>
      <c r="I72" s="709">
        <v>64.889150000000001</v>
      </c>
      <c r="J72" s="710">
        <v>-1.7775166666660001</v>
      </c>
      <c r="K72" s="713">
        <v>0.40555718750000003</v>
      </c>
    </row>
    <row r="73" spans="1:11" ht="14.4" customHeight="1" thickBot="1" x14ac:dyDescent="0.35">
      <c r="A73" s="729" t="s">
        <v>42</v>
      </c>
      <c r="B73" s="709">
        <v>2109.5406684013901</v>
      </c>
      <c r="C73" s="709">
        <v>1982.595</v>
      </c>
      <c r="D73" s="710">
        <v>-126.945668401386</v>
      </c>
      <c r="E73" s="711">
        <v>0.93982307603500004</v>
      </c>
      <c r="F73" s="709">
        <v>2112.1255361949402</v>
      </c>
      <c r="G73" s="710">
        <v>880.05230674789198</v>
      </c>
      <c r="H73" s="712">
        <v>146.43899999999999</v>
      </c>
      <c r="I73" s="709">
        <v>981.94799999999998</v>
      </c>
      <c r="J73" s="710">
        <v>101.895693252109</v>
      </c>
      <c r="K73" s="713">
        <v>0.46490986599599998</v>
      </c>
    </row>
    <row r="74" spans="1:11" ht="14.4" customHeight="1" thickBot="1" x14ac:dyDescent="0.35">
      <c r="A74" s="730" t="s">
        <v>396</v>
      </c>
      <c r="B74" s="714">
        <v>2109.5406684013901</v>
      </c>
      <c r="C74" s="714">
        <v>1982.595</v>
      </c>
      <c r="D74" s="715">
        <v>-126.945668401386</v>
      </c>
      <c r="E74" s="721">
        <v>0.93982307603500004</v>
      </c>
      <c r="F74" s="714">
        <v>2112.1255361949402</v>
      </c>
      <c r="G74" s="715">
        <v>880.05230674789198</v>
      </c>
      <c r="H74" s="717">
        <v>146.43899999999999</v>
      </c>
      <c r="I74" s="714">
        <v>981.94799999999998</v>
      </c>
      <c r="J74" s="715">
        <v>101.895693252109</v>
      </c>
      <c r="K74" s="722">
        <v>0.46490986599599998</v>
      </c>
    </row>
    <row r="75" spans="1:11" ht="14.4" customHeight="1" thickBot="1" x14ac:dyDescent="0.35">
      <c r="A75" s="731" t="s">
        <v>397</v>
      </c>
      <c r="B75" s="709">
        <v>731.96526076856105</v>
      </c>
      <c r="C75" s="709">
        <v>553.94600000000003</v>
      </c>
      <c r="D75" s="710">
        <v>-178.019260768561</v>
      </c>
      <c r="E75" s="711">
        <v>0.75679274644500005</v>
      </c>
      <c r="F75" s="709">
        <v>668.99999999999704</v>
      </c>
      <c r="G75" s="710">
        <v>278.74999999999898</v>
      </c>
      <c r="H75" s="712">
        <v>58.491999999999997</v>
      </c>
      <c r="I75" s="709">
        <v>276.57400000000001</v>
      </c>
      <c r="J75" s="710">
        <v>-2.175999999998</v>
      </c>
      <c r="K75" s="713">
        <v>0.413414050822</v>
      </c>
    </row>
    <row r="76" spans="1:11" ht="14.4" customHeight="1" thickBot="1" x14ac:dyDescent="0.35">
      <c r="A76" s="731" t="s">
        <v>398</v>
      </c>
      <c r="B76" s="709">
        <v>322.26238329230603</v>
      </c>
      <c r="C76" s="709">
        <v>336.245</v>
      </c>
      <c r="D76" s="710">
        <v>13.982616707694</v>
      </c>
      <c r="E76" s="711">
        <v>1.043388919813</v>
      </c>
      <c r="F76" s="709">
        <v>363.12553619494702</v>
      </c>
      <c r="G76" s="710">
        <v>151.30230674789499</v>
      </c>
      <c r="H76" s="712">
        <v>30.035</v>
      </c>
      <c r="I76" s="709">
        <v>145.26499999999999</v>
      </c>
      <c r="J76" s="710">
        <v>-6.0373067478940001</v>
      </c>
      <c r="K76" s="713">
        <v>0.40004071738399999</v>
      </c>
    </row>
    <row r="77" spans="1:11" ht="14.4" customHeight="1" thickBot="1" x14ac:dyDescent="0.35">
      <c r="A77" s="731" t="s">
        <v>399</v>
      </c>
      <c r="B77" s="709">
        <v>1055.3130243405201</v>
      </c>
      <c r="C77" s="709">
        <v>1092.404</v>
      </c>
      <c r="D77" s="710">
        <v>37.090975659479</v>
      </c>
      <c r="E77" s="711">
        <v>1.0351468946210001</v>
      </c>
      <c r="F77" s="709">
        <v>1080</v>
      </c>
      <c r="G77" s="710">
        <v>449.99999999999801</v>
      </c>
      <c r="H77" s="712">
        <v>57.911999999999999</v>
      </c>
      <c r="I77" s="709">
        <v>560.10900000000004</v>
      </c>
      <c r="J77" s="710">
        <v>110.109000000002</v>
      </c>
      <c r="K77" s="713">
        <v>0.51861944444399999</v>
      </c>
    </row>
    <row r="78" spans="1:11" ht="14.4" customHeight="1" thickBot="1" x14ac:dyDescent="0.35">
      <c r="A78" s="732" t="s">
        <v>400</v>
      </c>
      <c r="B78" s="714">
        <v>4942.7702737328</v>
      </c>
      <c r="C78" s="714">
        <v>5226.9930000000004</v>
      </c>
      <c r="D78" s="715">
        <v>284.22272626720599</v>
      </c>
      <c r="E78" s="721">
        <v>1.0575027182179999</v>
      </c>
      <c r="F78" s="714">
        <v>5259.9918590626303</v>
      </c>
      <c r="G78" s="715">
        <v>2191.6632746094301</v>
      </c>
      <c r="H78" s="717">
        <v>393.92570999999998</v>
      </c>
      <c r="I78" s="714">
        <v>2017.00863</v>
      </c>
      <c r="J78" s="715">
        <v>-174.65464460942999</v>
      </c>
      <c r="K78" s="722">
        <v>0.383462310217</v>
      </c>
    </row>
    <row r="79" spans="1:11" ht="14.4" customHeight="1" thickBot="1" x14ac:dyDescent="0.35">
      <c r="A79" s="729" t="s">
        <v>45</v>
      </c>
      <c r="B79" s="709">
        <v>1148.0058487587601</v>
      </c>
      <c r="C79" s="709">
        <v>1238.66283</v>
      </c>
      <c r="D79" s="710">
        <v>90.656981241243003</v>
      </c>
      <c r="E79" s="711">
        <v>1.078969093527</v>
      </c>
      <c r="F79" s="709">
        <v>1293.7232480673999</v>
      </c>
      <c r="G79" s="710">
        <v>539.05135336141495</v>
      </c>
      <c r="H79" s="712">
        <v>69.050600000000003</v>
      </c>
      <c r="I79" s="709">
        <v>394.88267000000002</v>
      </c>
      <c r="J79" s="710">
        <v>-144.168683361414</v>
      </c>
      <c r="K79" s="713">
        <v>0.30522963129000003</v>
      </c>
    </row>
    <row r="80" spans="1:11" ht="14.4" customHeight="1" thickBot="1" x14ac:dyDescent="0.35">
      <c r="A80" s="733" t="s">
        <v>401</v>
      </c>
      <c r="B80" s="709">
        <v>1148.0058487587601</v>
      </c>
      <c r="C80" s="709">
        <v>1238.66283</v>
      </c>
      <c r="D80" s="710">
        <v>90.656981241243003</v>
      </c>
      <c r="E80" s="711">
        <v>1.078969093527</v>
      </c>
      <c r="F80" s="709">
        <v>1293.7232480673999</v>
      </c>
      <c r="G80" s="710">
        <v>539.05135336141495</v>
      </c>
      <c r="H80" s="712">
        <v>69.050600000000003</v>
      </c>
      <c r="I80" s="709">
        <v>394.88267000000002</v>
      </c>
      <c r="J80" s="710">
        <v>-144.168683361414</v>
      </c>
      <c r="K80" s="713">
        <v>0.30522963129000003</v>
      </c>
    </row>
    <row r="81" spans="1:11" ht="14.4" customHeight="1" thickBot="1" x14ac:dyDescent="0.35">
      <c r="A81" s="731" t="s">
        <v>402</v>
      </c>
      <c r="B81" s="709">
        <v>916.94120381064295</v>
      </c>
      <c r="C81" s="709">
        <v>1062.11787</v>
      </c>
      <c r="D81" s="710">
        <v>145.17666618935701</v>
      </c>
      <c r="E81" s="711">
        <v>1.1583271267399999</v>
      </c>
      <c r="F81" s="709">
        <v>1106.8419164725599</v>
      </c>
      <c r="G81" s="710">
        <v>461.18413186356702</v>
      </c>
      <c r="H81" s="712">
        <v>56.327649999999998</v>
      </c>
      <c r="I81" s="709">
        <v>349.92059999999998</v>
      </c>
      <c r="J81" s="710">
        <v>-111.263531863566</v>
      </c>
      <c r="K81" s="713">
        <v>0.31614324935799998</v>
      </c>
    </row>
    <row r="82" spans="1:11" ht="14.4" customHeight="1" thickBot="1" x14ac:dyDescent="0.35">
      <c r="A82" s="731" t="s">
        <v>403</v>
      </c>
      <c r="B82" s="709">
        <v>33.099850994656997</v>
      </c>
      <c r="C82" s="709">
        <v>41.146630000000002</v>
      </c>
      <c r="D82" s="710">
        <v>8.0467790053419996</v>
      </c>
      <c r="E82" s="711">
        <v>1.243106200285</v>
      </c>
      <c r="F82" s="709">
        <v>18.867882738235998</v>
      </c>
      <c r="G82" s="710">
        <v>7.8616178075979999</v>
      </c>
      <c r="H82" s="712">
        <v>0</v>
      </c>
      <c r="I82" s="709">
        <v>1.52762</v>
      </c>
      <c r="J82" s="710">
        <v>-6.3339978075980001</v>
      </c>
      <c r="K82" s="713">
        <v>8.0964039325000001E-2</v>
      </c>
    </row>
    <row r="83" spans="1:11" ht="14.4" customHeight="1" thickBot="1" x14ac:dyDescent="0.35">
      <c r="A83" s="731" t="s">
        <v>404</v>
      </c>
      <c r="B83" s="709">
        <v>122.770676628348</v>
      </c>
      <c r="C83" s="709">
        <v>59.874490000000002</v>
      </c>
      <c r="D83" s="710">
        <v>-62.896186628347998</v>
      </c>
      <c r="E83" s="711">
        <v>0.48769373635699997</v>
      </c>
      <c r="F83" s="709">
        <v>86.013448856598998</v>
      </c>
      <c r="G83" s="710">
        <v>35.838937023581998</v>
      </c>
      <c r="H83" s="712">
        <v>2.3715999999999999</v>
      </c>
      <c r="I83" s="709">
        <v>12.331099999999999</v>
      </c>
      <c r="J83" s="710">
        <v>-23.507837023581999</v>
      </c>
      <c r="K83" s="713">
        <v>0.143362464404</v>
      </c>
    </row>
    <row r="84" spans="1:11" ht="14.4" customHeight="1" thickBot="1" x14ac:dyDescent="0.35">
      <c r="A84" s="731" t="s">
        <v>405</v>
      </c>
      <c r="B84" s="709">
        <v>75.194117325107996</v>
      </c>
      <c r="C84" s="709">
        <v>70.501180000000005</v>
      </c>
      <c r="D84" s="710">
        <v>-4.6929373251079998</v>
      </c>
      <c r="E84" s="711">
        <v>0.93758903632199997</v>
      </c>
      <c r="F84" s="709">
        <v>74.999999999999005</v>
      </c>
      <c r="G84" s="710">
        <v>31.249999999999002</v>
      </c>
      <c r="H84" s="712">
        <v>10.35135</v>
      </c>
      <c r="I84" s="709">
        <v>31.103349999999999</v>
      </c>
      <c r="J84" s="710">
        <v>-0.146649999999</v>
      </c>
      <c r="K84" s="713">
        <v>0.41471133333299998</v>
      </c>
    </row>
    <row r="85" spans="1:11" ht="14.4" customHeight="1" thickBot="1" x14ac:dyDescent="0.35">
      <c r="A85" s="731" t="s">
        <v>406</v>
      </c>
      <c r="B85" s="709">
        <v>0</v>
      </c>
      <c r="C85" s="709">
        <v>5.0226600000000001</v>
      </c>
      <c r="D85" s="710">
        <v>5.0226600000000001</v>
      </c>
      <c r="E85" s="719" t="s">
        <v>373</v>
      </c>
      <c r="F85" s="709">
        <v>7</v>
      </c>
      <c r="G85" s="710">
        <v>2.9166666666659999</v>
      </c>
      <c r="H85" s="712">
        <v>0</v>
      </c>
      <c r="I85" s="709">
        <v>0</v>
      </c>
      <c r="J85" s="710">
        <v>-2.9166666666659999</v>
      </c>
      <c r="K85" s="713">
        <v>0</v>
      </c>
    </row>
    <row r="86" spans="1:11" ht="14.4" customHeight="1" thickBot="1" x14ac:dyDescent="0.35">
      <c r="A86" s="734" t="s">
        <v>46</v>
      </c>
      <c r="B86" s="714">
        <v>0</v>
      </c>
      <c r="C86" s="714">
        <v>252.06335000000001</v>
      </c>
      <c r="D86" s="715">
        <v>252.06335000000001</v>
      </c>
      <c r="E86" s="716" t="s">
        <v>326</v>
      </c>
      <c r="F86" s="714">
        <v>0</v>
      </c>
      <c r="G86" s="715">
        <v>0</v>
      </c>
      <c r="H86" s="717">
        <v>29.039000000000001</v>
      </c>
      <c r="I86" s="714">
        <v>83.411209999999997</v>
      </c>
      <c r="J86" s="715">
        <v>83.411209999999997</v>
      </c>
      <c r="K86" s="718" t="s">
        <v>326</v>
      </c>
    </row>
    <row r="87" spans="1:11" ht="14.4" customHeight="1" thickBot="1" x14ac:dyDescent="0.35">
      <c r="A87" s="730" t="s">
        <v>407</v>
      </c>
      <c r="B87" s="714">
        <v>0</v>
      </c>
      <c r="C87" s="714">
        <v>115.36</v>
      </c>
      <c r="D87" s="715">
        <v>115.36</v>
      </c>
      <c r="E87" s="716" t="s">
        <v>326</v>
      </c>
      <c r="F87" s="714">
        <v>0</v>
      </c>
      <c r="G87" s="715">
        <v>0</v>
      </c>
      <c r="H87" s="717">
        <v>5.6349999999999998</v>
      </c>
      <c r="I87" s="714">
        <v>32.348999999999997</v>
      </c>
      <c r="J87" s="715">
        <v>32.348999999999997</v>
      </c>
      <c r="K87" s="718" t="s">
        <v>326</v>
      </c>
    </row>
    <row r="88" spans="1:11" ht="14.4" customHeight="1" thickBot="1" x14ac:dyDescent="0.35">
      <c r="A88" s="731" t="s">
        <v>408</v>
      </c>
      <c r="B88" s="709">
        <v>0</v>
      </c>
      <c r="C88" s="709">
        <v>91.12</v>
      </c>
      <c r="D88" s="710">
        <v>91.12</v>
      </c>
      <c r="E88" s="719" t="s">
        <v>326</v>
      </c>
      <c r="F88" s="709">
        <v>0</v>
      </c>
      <c r="G88" s="710">
        <v>0</v>
      </c>
      <c r="H88" s="712">
        <v>3.9750000000000001</v>
      </c>
      <c r="I88" s="709">
        <v>22.388999999999999</v>
      </c>
      <c r="J88" s="710">
        <v>22.388999999999999</v>
      </c>
      <c r="K88" s="720" t="s">
        <v>326</v>
      </c>
    </row>
    <row r="89" spans="1:11" ht="14.4" customHeight="1" thickBot="1" x14ac:dyDescent="0.35">
      <c r="A89" s="731" t="s">
        <v>409</v>
      </c>
      <c r="B89" s="709">
        <v>0</v>
      </c>
      <c r="C89" s="709">
        <v>24.24</v>
      </c>
      <c r="D89" s="710">
        <v>24.24</v>
      </c>
      <c r="E89" s="719" t="s">
        <v>326</v>
      </c>
      <c r="F89" s="709">
        <v>0</v>
      </c>
      <c r="G89" s="710">
        <v>0</v>
      </c>
      <c r="H89" s="712">
        <v>1.66</v>
      </c>
      <c r="I89" s="709">
        <v>9.9600000000000009</v>
      </c>
      <c r="J89" s="710">
        <v>9.9600000000000009</v>
      </c>
      <c r="K89" s="720" t="s">
        <v>326</v>
      </c>
    </row>
    <row r="90" spans="1:11" ht="14.4" customHeight="1" thickBot="1" x14ac:dyDescent="0.35">
      <c r="A90" s="730" t="s">
        <v>410</v>
      </c>
      <c r="B90" s="714">
        <v>0</v>
      </c>
      <c r="C90" s="714">
        <v>136.70335</v>
      </c>
      <c r="D90" s="715">
        <v>136.70335</v>
      </c>
      <c r="E90" s="716" t="s">
        <v>326</v>
      </c>
      <c r="F90" s="714">
        <v>0</v>
      </c>
      <c r="G90" s="715">
        <v>0</v>
      </c>
      <c r="H90" s="717">
        <v>23.404</v>
      </c>
      <c r="I90" s="714">
        <v>51.06221</v>
      </c>
      <c r="J90" s="715">
        <v>51.06221</v>
      </c>
      <c r="K90" s="718" t="s">
        <v>326</v>
      </c>
    </row>
    <row r="91" spans="1:11" ht="14.4" customHeight="1" thickBot="1" x14ac:dyDescent="0.35">
      <c r="A91" s="731" t="s">
        <v>411</v>
      </c>
      <c r="B91" s="709">
        <v>0</v>
      </c>
      <c r="C91" s="709">
        <v>76.471999999999994</v>
      </c>
      <c r="D91" s="710">
        <v>76.471999999999994</v>
      </c>
      <c r="E91" s="719" t="s">
        <v>326</v>
      </c>
      <c r="F91" s="709">
        <v>0</v>
      </c>
      <c r="G91" s="710">
        <v>0</v>
      </c>
      <c r="H91" s="712">
        <v>23.404</v>
      </c>
      <c r="I91" s="709">
        <v>23.404</v>
      </c>
      <c r="J91" s="710">
        <v>23.404</v>
      </c>
      <c r="K91" s="720" t="s">
        <v>326</v>
      </c>
    </row>
    <row r="92" spans="1:11" ht="14.4" customHeight="1" thickBot="1" x14ac:dyDescent="0.35">
      <c r="A92" s="731" t="s">
        <v>412</v>
      </c>
      <c r="B92" s="709">
        <v>0</v>
      </c>
      <c r="C92" s="709">
        <v>60.231349999999999</v>
      </c>
      <c r="D92" s="710">
        <v>60.231349999999999</v>
      </c>
      <c r="E92" s="719" t="s">
        <v>326</v>
      </c>
      <c r="F92" s="709">
        <v>0</v>
      </c>
      <c r="G92" s="710">
        <v>0</v>
      </c>
      <c r="H92" s="712">
        <v>0</v>
      </c>
      <c r="I92" s="709">
        <v>27.65821</v>
      </c>
      <c r="J92" s="710">
        <v>27.65821</v>
      </c>
      <c r="K92" s="720" t="s">
        <v>326</v>
      </c>
    </row>
    <row r="93" spans="1:11" ht="14.4" customHeight="1" thickBot="1" x14ac:dyDescent="0.35">
      <c r="A93" s="729" t="s">
        <v>47</v>
      </c>
      <c r="B93" s="709">
        <v>3794.7644249740401</v>
      </c>
      <c r="C93" s="709">
        <v>3736.2668199999998</v>
      </c>
      <c r="D93" s="710">
        <v>-58.497604974036001</v>
      </c>
      <c r="E93" s="711">
        <v>0.98458465442800003</v>
      </c>
      <c r="F93" s="709">
        <v>3966.2686109952401</v>
      </c>
      <c r="G93" s="710">
        <v>1652.6119212480201</v>
      </c>
      <c r="H93" s="712">
        <v>295.83611000000002</v>
      </c>
      <c r="I93" s="709">
        <v>1538.7147500000001</v>
      </c>
      <c r="J93" s="710">
        <v>-113.897171248015</v>
      </c>
      <c r="K93" s="713">
        <v>0.387950212382</v>
      </c>
    </row>
    <row r="94" spans="1:11" ht="14.4" customHeight="1" thickBot="1" x14ac:dyDescent="0.35">
      <c r="A94" s="730" t="s">
        <v>413</v>
      </c>
      <c r="B94" s="714">
        <v>2.302461761694</v>
      </c>
      <c r="C94" s="714">
        <v>0.27366000000000001</v>
      </c>
      <c r="D94" s="715">
        <v>-2.0288017616939999</v>
      </c>
      <c r="E94" s="721">
        <v>0.11885539406200001</v>
      </c>
      <c r="F94" s="714">
        <v>0.303682732959</v>
      </c>
      <c r="G94" s="715">
        <v>0.12653447206599999</v>
      </c>
      <c r="H94" s="717">
        <v>0</v>
      </c>
      <c r="I94" s="714">
        <v>0</v>
      </c>
      <c r="J94" s="715">
        <v>-0.12653447206599999</v>
      </c>
      <c r="K94" s="722">
        <v>0</v>
      </c>
    </row>
    <row r="95" spans="1:11" ht="14.4" customHeight="1" thickBot="1" x14ac:dyDescent="0.35">
      <c r="A95" s="731" t="s">
        <v>414</v>
      </c>
      <c r="B95" s="709">
        <v>2.302461761694</v>
      </c>
      <c r="C95" s="709">
        <v>0.27366000000000001</v>
      </c>
      <c r="D95" s="710">
        <v>-2.0288017616939999</v>
      </c>
      <c r="E95" s="711">
        <v>0.11885539406200001</v>
      </c>
      <c r="F95" s="709">
        <v>0.303682732959</v>
      </c>
      <c r="G95" s="710">
        <v>0.12653447206599999</v>
      </c>
      <c r="H95" s="712">
        <v>0</v>
      </c>
      <c r="I95" s="709">
        <v>0</v>
      </c>
      <c r="J95" s="710">
        <v>-0.12653447206599999</v>
      </c>
      <c r="K95" s="713">
        <v>0</v>
      </c>
    </row>
    <row r="96" spans="1:11" ht="14.4" customHeight="1" thickBot="1" x14ac:dyDescent="0.35">
      <c r="A96" s="730" t="s">
        <v>415</v>
      </c>
      <c r="B96" s="714">
        <v>25.736219158550998</v>
      </c>
      <c r="C96" s="714">
        <v>27.720759999999999</v>
      </c>
      <c r="D96" s="715">
        <v>1.9845408414479999</v>
      </c>
      <c r="E96" s="721">
        <v>1.0771108152760001</v>
      </c>
      <c r="F96" s="714">
        <v>29.281793395316999</v>
      </c>
      <c r="G96" s="715">
        <v>12.200747248048</v>
      </c>
      <c r="H96" s="717">
        <v>2.4540899999999999</v>
      </c>
      <c r="I96" s="714">
        <v>11.63265</v>
      </c>
      <c r="J96" s="715">
        <v>-0.56809724804799999</v>
      </c>
      <c r="K96" s="722">
        <v>0.39726562655999997</v>
      </c>
    </row>
    <row r="97" spans="1:11" ht="14.4" customHeight="1" thickBot="1" x14ac:dyDescent="0.35">
      <c r="A97" s="731" t="s">
        <v>416</v>
      </c>
      <c r="B97" s="709">
        <v>8.3118565775170001</v>
      </c>
      <c r="C97" s="709">
        <v>12.976100000000001</v>
      </c>
      <c r="D97" s="710">
        <v>4.6642434224820004</v>
      </c>
      <c r="E97" s="711">
        <v>1.5611554264659999</v>
      </c>
      <c r="F97" s="709">
        <v>12.433618070883</v>
      </c>
      <c r="G97" s="710">
        <v>5.1806741962010001</v>
      </c>
      <c r="H97" s="712">
        <v>1.1763999999999999</v>
      </c>
      <c r="I97" s="709">
        <v>5.4333</v>
      </c>
      <c r="J97" s="710">
        <v>0.25262580379799998</v>
      </c>
      <c r="K97" s="713">
        <v>0.43698463062100001</v>
      </c>
    </row>
    <row r="98" spans="1:11" ht="14.4" customHeight="1" thickBot="1" x14ac:dyDescent="0.35">
      <c r="A98" s="731" t="s">
        <v>417</v>
      </c>
      <c r="B98" s="709">
        <v>17.424362581034</v>
      </c>
      <c r="C98" s="709">
        <v>14.74466</v>
      </c>
      <c r="D98" s="710">
        <v>-2.6797025810339998</v>
      </c>
      <c r="E98" s="711">
        <v>0.84620943414299998</v>
      </c>
      <c r="F98" s="709">
        <v>16.848175324433001</v>
      </c>
      <c r="G98" s="710">
        <v>7.0200730518469996</v>
      </c>
      <c r="H98" s="712">
        <v>1.27769</v>
      </c>
      <c r="I98" s="709">
        <v>6.1993499999999999</v>
      </c>
      <c r="J98" s="710">
        <v>-0.82072305184700001</v>
      </c>
      <c r="K98" s="713">
        <v>0.36795379206399997</v>
      </c>
    </row>
    <row r="99" spans="1:11" ht="14.4" customHeight="1" thickBot="1" x14ac:dyDescent="0.35">
      <c r="A99" s="730" t="s">
        <v>418</v>
      </c>
      <c r="B99" s="714">
        <v>106.636301865791</v>
      </c>
      <c r="C99" s="714">
        <v>97.175039999999996</v>
      </c>
      <c r="D99" s="715">
        <v>-9.4612618657900001</v>
      </c>
      <c r="E99" s="721">
        <v>0.91127541277900004</v>
      </c>
      <c r="F99" s="714">
        <v>109</v>
      </c>
      <c r="G99" s="715">
        <v>45.416666666666003</v>
      </c>
      <c r="H99" s="717">
        <v>0</v>
      </c>
      <c r="I99" s="714">
        <v>67.042699999999996</v>
      </c>
      <c r="J99" s="715">
        <v>21.626033333333002</v>
      </c>
      <c r="K99" s="722">
        <v>0.61507064220100005</v>
      </c>
    </row>
    <row r="100" spans="1:11" ht="14.4" customHeight="1" thickBot="1" x14ac:dyDescent="0.35">
      <c r="A100" s="731" t="s">
        <v>419</v>
      </c>
      <c r="B100" s="709">
        <v>45.999926789366</v>
      </c>
      <c r="C100" s="709">
        <v>46.98</v>
      </c>
      <c r="D100" s="710">
        <v>0.98007321063300001</v>
      </c>
      <c r="E100" s="711">
        <v>1.0213059732700001</v>
      </c>
      <c r="F100" s="709">
        <v>47</v>
      </c>
      <c r="G100" s="710">
        <v>19.583333333333002</v>
      </c>
      <c r="H100" s="712">
        <v>0</v>
      </c>
      <c r="I100" s="709">
        <v>25.11</v>
      </c>
      <c r="J100" s="710">
        <v>5.5266666666660003</v>
      </c>
      <c r="K100" s="713">
        <v>0.53425531914799995</v>
      </c>
    </row>
    <row r="101" spans="1:11" ht="14.4" customHeight="1" thickBot="1" x14ac:dyDescent="0.35">
      <c r="A101" s="731" t="s">
        <v>420</v>
      </c>
      <c r="B101" s="709">
        <v>60.636375076424002</v>
      </c>
      <c r="C101" s="709">
        <v>50.195039999999999</v>
      </c>
      <c r="D101" s="710">
        <v>-10.441335076424</v>
      </c>
      <c r="E101" s="711">
        <v>0.82780410169200003</v>
      </c>
      <c r="F101" s="709">
        <v>62</v>
      </c>
      <c r="G101" s="710">
        <v>25.833333333333002</v>
      </c>
      <c r="H101" s="712">
        <v>0</v>
      </c>
      <c r="I101" s="709">
        <v>41.932699999999997</v>
      </c>
      <c r="J101" s="710">
        <v>16.099366666666</v>
      </c>
      <c r="K101" s="713">
        <v>0.67633387096700004</v>
      </c>
    </row>
    <row r="102" spans="1:11" ht="14.4" customHeight="1" thickBot="1" x14ac:dyDescent="0.35">
      <c r="A102" s="730" t="s">
        <v>421</v>
      </c>
      <c r="B102" s="714">
        <v>2345.24319039991</v>
      </c>
      <c r="C102" s="714">
        <v>2324.4532399999998</v>
      </c>
      <c r="D102" s="715">
        <v>-20.789950399912001</v>
      </c>
      <c r="E102" s="721">
        <v>0.99113526883400005</v>
      </c>
      <c r="F102" s="714">
        <v>2606.9422968009599</v>
      </c>
      <c r="G102" s="715">
        <v>1086.2259570004001</v>
      </c>
      <c r="H102" s="717">
        <v>197.23625000000001</v>
      </c>
      <c r="I102" s="714">
        <v>979.43521999999996</v>
      </c>
      <c r="J102" s="715">
        <v>-106.790737000398</v>
      </c>
      <c r="K102" s="722">
        <v>0.37570268478899999</v>
      </c>
    </row>
    <row r="103" spans="1:11" ht="14.4" customHeight="1" thickBot="1" x14ac:dyDescent="0.35">
      <c r="A103" s="731" t="s">
        <v>422</v>
      </c>
      <c r="B103" s="709">
        <v>1388.6150359543101</v>
      </c>
      <c r="C103" s="709">
        <v>1371.6300100000001</v>
      </c>
      <c r="D103" s="710">
        <v>-16.98502595431</v>
      </c>
      <c r="E103" s="711">
        <v>0.98776836955199998</v>
      </c>
      <c r="F103" s="709">
        <v>1419</v>
      </c>
      <c r="G103" s="710">
        <v>591.25</v>
      </c>
      <c r="H103" s="712">
        <v>115.78679</v>
      </c>
      <c r="I103" s="709">
        <v>578.93394999999998</v>
      </c>
      <c r="J103" s="710">
        <v>-12.316050000000001</v>
      </c>
      <c r="K103" s="713">
        <v>0.40798727977400001</v>
      </c>
    </row>
    <row r="104" spans="1:11" ht="14.4" customHeight="1" thickBot="1" x14ac:dyDescent="0.35">
      <c r="A104" s="731" t="s">
        <v>423</v>
      </c>
      <c r="B104" s="709">
        <v>0</v>
      </c>
      <c r="C104" s="709">
        <v>0.30249999999999999</v>
      </c>
      <c r="D104" s="710">
        <v>0.30249999999999999</v>
      </c>
      <c r="E104" s="719" t="s">
        <v>373</v>
      </c>
      <c r="F104" s="709">
        <v>0</v>
      </c>
      <c r="G104" s="710">
        <v>0</v>
      </c>
      <c r="H104" s="712">
        <v>0</v>
      </c>
      <c r="I104" s="709">
        <v>0.60499999999999998</v>
      </c>
      <c r="J104" s="710">
        <v>0.60499999999999998</v>
      </c>
      <c r="K104" s="720" t="s">
        <v>326</v>
      </c>
    </row>
    <row r="105" spans="1:11" ht="14.4" customHeight="1" thickBot="1" x14ac:dyDescent="0.35">
      <c r="A105" s="731" t="s">
        <v>424</v>
      </c>
      <c r="B105" s="709">
        <v>956.62815444560295</v>
      </c>
      <c r="C105" s="709">
        <v>952.52072999999996</v>
      </c>
      <c r="D105" s="710">
        <v>-4.1074244456019997</v>
      </c>
      <c r="E105" s="711">
        <v>0.995706352121</v>
      </c>
      <c r="F105" s="709">
        <v>1187.9422968009601</v>
      </c>
      <c r="G105" s="710">
        <v>494.97595700039801</v>
      </c>
      <c r="H105" s="712">
        <v>81.449460000000002</v>
      </c>
      <c r="I105" s="709">
        <v>399.89627000000002</v>
      </c>
      <c r="J105" s="710">
        <v>-95.079687000397001</v>
      </c>
      <c r="K105" s="713">
        <v>0.33662937255100001</v>
      </c>
    </row>
    <row r="106" spans="1:11" ht="14.4" customHeight="1" thickBot="1" x14ac:dyDescent="0.35">
      <c r="A106" s="730" t="s">
        <v>425</v>
      </c>
      <c r="B106" s="714">
        <v>1314.8462517880901</v>
      </c>
      <c r="C106" s="714">
        <v>1279.03394</v>
      </c>
      <c r="D106" s="715">
        <v>-35.812311788088003</v>
      </c>
      <c r="E106" s="721">
        <v>0.97276311831899998</v>
      </c>
      <c r="F106" s="714">
        <v>1220.00181571597</v>
      </c>
      <c r="G106" s="715">
        <v>508.33408988165399</v>
      </c>
      <c r="H106" s="717">
        <v>95.924250000000001</v>
      </c>
      <c r="I106" s="714">
        <v>480.38265999999999</v>
      </c>
      <c r="J106" s="715">
        <v>-27.951429881654001</v>
      </c>
      <c r="K106" s="722">
        <v>0.39375569266499999</v>
      </c>
    </row>
    <row r="107" spans="1:11" ht="14.4" customHeight="1" thickBot="1" x14ac:dyDescent="0.35">
      <c r="A107" s="731" t="s">
        <v>426</v>
      </c>
      <c r="B107" s="709">
        <v>62.364255929772</v>
      </c>
      <c r="C107" s="709">
        <v>28.4575</v>
      </c>
      <c r="D107" s="710">
        <v>-33.906755929771997</v>
      </c>
      <c r="E107" s="711">
        <v>0.45631106433800001</v>
      </c>
      <c r="F107" s="709">
        <v>0.78999999999899995</v>
      </c>
      <c r="G107" s="710">
        <v>0.32916666666599997</v>
      </c>
      <c r="H107" s="712">
        <v>0</v>
      </c>
      <c r="I107" s="709">
        <v>0</v>
      </c>
      <c r="J107" s="710">
        <v>-0.32916666666599997</v>
      </c>
      <c r="K107" s="713">
        <v>0</v>
      </c>
    </row>
    <row r="108" spans="1:11" ht="14.4" customHeight="1" thickBot="1" x14ac:dyDescent="0.35">
      <c r="A108" s="731" t="s">
        <v>427</v>
      </c>
      <c r="B108" s="709">
        <v>887.59795585649704</v>
      </c>
      <c r="C108" s="709">
        <v>1001.40468</v>
      </c>
      <c r="D108" s="710">
        <v>113.806724143504</v>
      </c>
      <c r="E108" s="711">
        <v>1.128218776747</v>
      </c>
      <c r="F108" s="709">
        <v>842.19913695192599</v>
      </c>
      <c r="G108" s="710">
        <v>350.91630706330301</v>
      </c>
      <c r="H108" s="712">
        <v>62.575449999999996</v>
      </c>
      <c r="I108" s="709">
        <v>336.50218000000001</v>
      </c>
      <c r="J108" s="710">
        <v>-14.414127063302001</v>
      </c>
      <c r="K108" s="713">
        <v>0.39955179866099999</v>
      </c>
    </row>
    <row r="109" spans="1:11" ht="14.4" customHeight="1" thickBot="1" x14ac:dyDescent="0.35">
      <c r="A109" s="731" t="s">
        <v>428</v>
      </c>
      <c r="B109" s="709">
        <v>2.999995225393</v>
      </c>
      <c r="C109" s="709">
        <v>1.8169999999999999</v>
      </c>
      <c r="D109" s="710">
        <v>-1.1829952253930001</v>
      </c>
      <c r="E109" s="711">
        <v>0.605667630608</v>
      </c>
      <c r="F109" s="709">
        <v>3</v>
      </c>
      <c r="G109" s="710">
        <v>1.25</v>
      </c>
      <c r="H109" s="712">
        <v>0</v>
      </c>
      <c r="I109" s="709">
        <v>0.47799999999999998</v>
      </c>
      <c r="J109" s="710">
        <v>-0.77199999999900004</v>
      </c>
      <c r="K109" s="713">
        <v>0.15933333333300001</v>
      </c>
    </row>
    <row r="110" spans="1:11" ht="14.4" customHeight="1" thickBot="1" x14ac:dyDescent="0.35">
      <c r="A110" s="731" t="s">
        <v>429</v>
      </c>
      <c r="B110" s="709">
        <v>3.9848541474500001</v>
      </c>
      <c r="C110" s="709">
        <v>4.7291600000000003</v>
      </c>
      <c r="D110" s="710">
        <v>0.74430585254899995</v>
      </c>
      <c r="E110" s="711">
        <v>1.1867837127800001</v>
      </c>
      <c r="F110" s="709">
        <v>3.0097546339329999</v>
      </c>
      <c r="G110" s="710">
        <v>1.254064430805</v>
      </c>
      <c r="H110" s="712">
        <v>0</v>
      </c>
      <c r="I110" s="709">
        <v>0</v>
      </c>
      <c r="J110" s="710">
        <v>-1.254064430805</v>
      </c>
      <c r="K110" s="713">
        <v>0</v>
      </c>
    </row>
    <row r="111" spans="1:11" ht="14.4" customHeight="1" thickBot="1" x14ac:dyDescent="0.35">
      <c r="A111" s="731" t="s">
        <v>430</v>
      </c>
      <c r="B111" s="709">
        <v>357.89919062897502</v>
      </c>
      <c r="C111" s="709">
        <v>242.62559999999999</v>
      </c>
      <c r="D111" s="710">
        <v>-115.273590628975</v>
      </c>
      <c r="E111" s="711">
        <v>0.67791603432600001</v>
      </c>
      <c r="F111" s="709">
        <v>371.00292413011101</v>
      </c>
      <c r="G111" s="710">
        <v>154.58455172088</v>
      </c>
      <c r="H111" s="712">
        <v>33.348799999999997</v>
      </c>
      <c r="I111" s="709">
        <v>143.40248</v>
      </c>
      <c r="J111" s="710">
        <v>-11.182071720879</v>
      </c>
      <c r="K111" s="713">
        <v>0.38652654918000001</v>
      </c>
    </row>
    <row r="112" spans="1:11" ht="14.4" customHeight="1" thickBot="1" x14ac:dyDescent="0.35">
      <c r="A112" s="730" t="s">
        <v>431</v>
      </c>
      <c r="B112" s="714">
        <v>0</v>
      </c>
      <c r="C112" s="714">
        <v>7.6101799999999997</v>
      </c>
      <c r="D112" s="715">
        <v>7.6101799999999997</v>
      </c>
      <c r="E112" s="716" t="s">
        <v>326</v>
      </c>
      <c r="F112" s="714">
        <v>0.73902235003399996</v>
      </c>
      <c r="G112" s="715">
        <v>0.30792597917999998</v>
      </c>
      <c r="H112" s="717">
        <v>0.22151999999999999</v>
      </c>
      <c r="I112" s="714">
        <v>0.22151999999999999</v>
      </c>
      <c r="J112" s="715">
        <v>-8.6405979179999995E-2</v>
      </c>
      <c r="K112" s="722">
        <v>0.299747362159</v>
      </c>
    </row>
    <row r="113" spans="1:11" ht="14.4" customHeight="1" thickBot="1" x14ac:dyDescent="0.35">
      <c r="A113" s="731" t="s">
        <v>432</v>
      </c>
      <c r="B113" s="709">
        <v>0</v>
      </c>
      <c r="C113" s="709">
        <v>0.61017999999999994</v>
      </c>
      <c r="D113" s="710">
        <v>0.61017999999999994</v>
      </c>
      <c r="E113" s="719" t="s">
        <v>373</v>
      </c>
      <c r="F113" s="709">
        <v>0.73902235003399996</v>
      </c>
      <c r="G113" s="710">
        <v>0.30792597917999998</v>
      </c>
      <c r="H113" s="712">
        <v>0</v>
      </c>
      <c r="I113" s="709">
        <v>0</v>
      </c>
      <c r="J113" s="710">
        <v>-0.30792597917999998</v>
      </c>
      <c r="K113" s="713">
        <v>0</v>
      </c>
    </row>
    <row r="114" spans="1:11" ht="14.4" customHeight="1" thickBot="1" x14ac:dyDescent="0.35">
      <c r="A114" s="731" t="s">
        <v>433</v>
      </c>
      <c r="B114" s="709">
        <v>0</v>
      </c>
      <c r="C114" s="709">
        <v>0</v>
      </c>
      <c r="D114" s="710">
        <v>0</v>
      </c>
      <c r="E114" s="711">
        <v>1</v>
      </c>
      <c r="F114" s="709">
        <v>0</v>
      </c>
      <c r="G114" s="710">
        <v>0</v>
      </c>
      <c r="H114" s="712">
        <v>0.22151999999999999</v>
      </c>
      <c r="I114" s="709">
        <v>0.22151999999999999</v>
      </c>
      <c r="J114" s="710">
        <v>0.22151999999999999</v>
      </c>
      <c r="K114" s="720" t="s">
        <v>373</v>
      </c>
    </row>
    <row r="115" spans="1:11" ht="14.4" customHeight="1" thickBot="1" x14ac:dyDescent="0.35">
      <c r="A115" s="731" t="s">
        <v>434</v>
      </c>
      <c r="B115" s="709">
        <v>0</v>
      </c>
      <c r="C115" s="709">
        <v>7</v>
      </c>
      <c r="D115" s="710">
        <v>7</v>
      </c>
      <c r="E115" s="719" t="s">
        <v>373</v>
      </c>
      <c r="F115" s="709">
        <v>0</v>
      </c>
      <c r="G115" s="710">
        <v>0</v>
      </c>
      <c r="H115" s="712">
        <v>0</v>
      </c>
      <c r="I115" s="709">
        <v>0</v>
      </c>
      <c r="J115" s="710">
        <v>0</v>
      </c>
      <c r="K115" s="713">
        <v>0</v>
      </c>
    </row>
    <row r="116" spans="1:11" ht="14.4" customHeight="1" thickBot="1" x14ac:dyDescent="0.35">
      <c r="A116" s="728" t="s">
        <v>48</v>
      </c>
      <c r="B116" s="709">
        <v>71952.006495790105</v>
      </c>
      <c r="C116" s="709">
        <v>74770.451070000097</v>
      </c>
      <c r="D116" s="710">
        <v>2818.4445742099301</v>
      </c>
      <c r="E116" s="711">
        <v>1.039171174112</v>
      </c>
      <c r="F116" s="709">
        <v>76904</v>
      </c>
      <c r="G116" s="710">
        <v>32043.333333333299</v>
      </c>
      <c r="H116" s="712">
        <v>6494.56322</v>
      </c>
      <c r="I116" s="709">
        <v>32076.03196</v>
      </c>
      <c r="J116" s="710">
        <v>32.698626666670997</v>
      </c>
      <c r="K116" s="713">
        <v>0.41709185425899997</v>
      </c>
    </row>
    <row r="117" spans="1:11" ht="14.4" customHeight="1" thickBot="1" x14ac:dyDescent="0.35">
      <c r="A117" s="734" t="s">
        <v>435</v>
      </c>
      <c r="B117" s="714">
        <v>53152.0047985356</v>
      </c>
      <c r="C117" s="714">
        <v>55759.974000000002</v>
      </c>
      <c r="D117" s="715">
        <v>2607.9692014644002</v>
      </c>
      <c r="E117" s="721">
        <v>1.04906624334</v>
      </c>
      <c r="F117" s="714">
        <v>56603</v>
      </c>
      <c r="G117" s="715">
        <v>23584.583333333401</v>
      </c>
      <c r="H117" s="717">
        <v>4778.6909999999998</v>
      </c>
      <c r="I117" s="714">
        <v>23600.846000000001</v>
      </c>
      <c r="J117" s="715">
        <v>16.262666666653999</v>
      </c>
      <c r="K117" s="722">
        <v>0.416953977704</v>
      </c>
    </row>
    <row r="118" spans="1:11" ht="14.4" customHeight="1" thickBot="1" x14ac:dyDescent="0.35">
      <c r="A118" s="730" t="s">
        <v>436</v>
      </c>
      <c r="B118" s="714">
        <v>52955.004780750598</v>
      </c>
      <c r="C118" s="714">
        <v>55635.324000000001</v>
      </c>
      <c r="D118" s="715">
        <v>2680.3192192494498</v>
      </c>
      <c r="E118" s="721">
        <v>1.0506150312010001</v>
      </c>
      <c r="F118" s="714">
        <v>56403</v>
      </c>
      <c r="G118" s="715">
        <v>23501.25</v>
      </c>
      <c r="H118" s="717">
        <v>4765.8019999999997</v>
      </c>
      <c r="I118" s="714">
        <v>23539.623</v>
      </c>
      <c r="J118" s="715">
        <v>38.372999999987996</v>
      </c>
      <c r="K118" s="722">
        <v>0.41734700281800002</v>
      </c>
    </row>
    <row r="119" spans="1:11" ht="14.4" customHeight="1" thickBot="1" x14ac:dyDescent="0.35">
      <c r="A119" s="731" t="s">
        <v>437</v>
      </c>
      <c r="B119" s="709">
        <v>52955.004780750598</v>
      </c>
      <c r="C119" s="709">
        <v>55635.324000000001</v>
      </c>
      <c r="D119" s="710">
        <v>2680.3192192494498</v>
      </c>
      <c r="E119" s="711">
        <v>1.0506150312010001</v>
      </c>
      <c r="F119" s="709">
        <v>56403</v>
      </c>
      <c r="G119" s="710">
        <v>23501.25</v>
      </c>
      <c r="H119" s="712">
        <v>4765.8019999999997</v>
      </c>
      <c r="I119" s="709">
        <v>23539.623</v>
      </c>
      <c r="J119" s="710">
        <v>38.372999999987996</v>
      </c>
      <c r="K119" s="713">
        <v>0.41734700281800002</v>
      </c>
    </row>
    <row r="120" spans="1:11" ht="14.4" customHeight="1" thickBot="1" x14ac:dyDescent="0.35">
      <c r="A120" s="730" t="s">
        <v>438</v>
      </c>
      <c r="B120" s="714">
        <v>45.000004062576998</v>
      </c>
      <c r="C120" s="714">
        <v>42.75</v>
      </c>
      <c r="D120" s="715">
        <v>-2.2500040625770001</v>
      </c>
      <c r="E120" s="721">
        <v>0.94999991423399999</v>
      </c>
      <c r="F120" s="714">
        <v>43</v>
      </c>
      <c r="G120" s="715">
        <v>17.916666666666</v>
      </c>
      <c r="H120" s="717">
        <v>3.75</v>
      </c>
      <c r="I120" s="714">
        <v>14.25</v>
      </c>
      <c r="J120" s="715">
        <v>-3.6666666666659999</v>
      </c>
      <c r="K120" s="722">
        <v>0.331395348837</v>
      </c>
    </row>
    <row r="121" spans="1:11" ht="14.4" customHeight="1" thickBot="1" x14ac:dyDescent="0.35">
      <c r="A121" s="731" t="s">
        <v>439</v>
      </c>
      <c r="B121" s="709">
        <v>45.000004062576998</v>
      </c>
      <c r="C121" s="709">
        <v>42.75</v>
      </c>
      <c r="D121" s="710">
        <v>-2.2500040625770001</v>
      </c>
      <c r="E121" s="711">
        <v>0.94999991423399999</v>
      </c>
      <c r="F121" s="709">
        <v>43</v>
      </c>
      <c r="G121" s="710">
        <v>17.916666666666</v>
      </c>
      <c r="H121" s="712">
        <v>3.75</v>
      </c>
      <c r="I121" s="709">
        <v>14.25</v>
      </c>
      <c r="J121" s="710">
        <v>-3.6666666666659999</v>
      </c>
      <c r="K121" s="713">
        <v>0.331395348837</v>
      </c>
    </row>
    <row r="122" spans="1:11" ht="14.4" customHeight="1" thickBot="1" x14ac:dyDescent="0.35">
      <c r="A122" s="730" t="s">
        <v>440</v>
      </c>
      <c r="B122" s="714">
        <v>152.000013722483</v>
      </c>
      <c r="C122" s="714">
        <v>81.900000000000006</v>
      </c>
      <c r="D122" s="715">
        <v>-70.100013722482004</v>
      </c>
      <c r="E122" s="721">
        <v>0.53881574082899997</v>
      </c>
      <c r="F122" s="714">
        <v>157</v>
      </c>
      <c r="G122" s="715">
        <v>65.416666666666003</v>
      </c>
      <c r="H122" s="717">
        <v>9.1389999999999993</v>
      </c>
      <c r="I122" s="714">
        <v>46.972999999999999</v>
      </c>
      <c r="J122" s="715">
        <v>-18.443666666666001</v>
      </c>
      <c r="K122" s="722">
        <v>0.29919108280200002</v>
      </c>
    </row>
    <row r="123" spans="1:11" ht="14.4" customHeight="1" thickBot="1" x14ac:dyDescent="0.35">
      <c r="A123" s="731" t="s">
        <v>441</v>
      </c>
      <c r="B123" s="709">
        <v>152.000013722483</v>
      </c>
      <c r="C123" s="709">
        <v>81.900000000000006</v>
      </c>
      <c r="D123" s="710">
        <v>-70.100013722482004</v>
      </c>
      <c r="E123" s="711">
        <v>0.53881574082899997</v>
      </c>
      <c r="F123" s="709">
        <v>157</v>
      </c>
      <c r="G123" s="710">
        <v>65.416666666666003</v>
      </c>
      <c r="H123" s="712">
        <v>9.1389999999999993</v>
      </c>
      <c r="I123" s="709">
        <v>46.972999999999999</v>
      </c>
      <c r="J123" s="710">
        <v>-18.443666666666001</v>
      </c>
      <c r="K123" s="713">
        <v>0.29919108280200002</v>
      </c>
    </row>
    <row r="124" spans="1:11" ht="14.4" customHeight="1" thickBot="1" x14ac:dyDescent="0.35">
      <c r="A124" s="729" t="s">
        <v>442</v>
      </c>
      <c r="B124" s="709">
        <v>18005.001625482299</v>
      </c>
      <c r="C124" s="709">
        <v>18174.716619999999</v>
      </c>
      <c r="D124" s="710">
        <v>169.71499451772601</v>
      </c>
      <c r="E124" s="711">
        <v>1.009425991624</v>
      </c>
      <c r="F124" s="709">
        <v>19173</v>
      </c>
      <c r="G124" s="710">
        <v>7988.74999999999</v>
      </c>
      <c r="H124" s="712">
        <v>1620.3742400000001</v>
      </c>
      <c r="I124" s="709">
        <v>8003.4614000000001</v>
      </c>
      <c r="J124" s="710">
        <v>14.711400000012</v>
      </c>
      <c r="K124" s="713">
        <v>0.41743396442899999</v>
      </c>
    </row>
    <row r="125" spans="1:11" ht="14.4" customHeight="1" thickBot="1" x14ac:dyDescent="0.35">
      <c r="A125" s="730" t="s">
        <v>443</v>
      </c>
      <c r="B125" s="714">
        <v>4766.0004302720699</v>
      </c>
      <c r="C125" s="714">
        <v>5007.1852200000003</v>
      </c>
      <c r="D125" s="715">
        <v>241.184789727935</v>
      </c>
      <c r="E125" s="721">
        <v>1.050605280728</v>
      </c>
      <c r="F125" s="714">
        <v>5074.99999999998</v>
      </c>
      <c r="G125" s="715">
        <v>2114.5833333333198</v>
      </c>
      <c r="H125" s="717">
        <v>428.92374999999998</v>
      </c>
      <c r="I125" s="714">
        <v>2118.55566</v>
      </c>
      <c r="J125" s="715">
        <v>3.9723266666749999</v>
      </c>
      <c r="K125" s="722">
        <v>0.417449391133</v>
      </c>
    </row>
    <row r="126" spans="1:11" ht="14.4" customHeight="1" thickBot="1" x14ac:dyDescent="0.35">
      <c r="A126" s="731" t="s">
        <v>444</v>
      </c>
      <c r="B126" s="709">
        <v>4766.0004302720699</v>
      </c>
      <c r="C126" s="709">
        <v>5007.1852200000003</v>
      </c>
      <c r="D126" s="710">
        <v>241.184789727935</v>
      </c>
      <c r="E126" s="711">
        <v>1.050605280728</v>
      </c>
      <c r="F126" s="709">
        <v>5074.99999999998</v>
      </c>
      <c r="G126" s="710">
        <v>2114.5833333333198</v>
      </c>
      <c r="H126" s="712">
        <v>428.92374999999998</v>
      </c>
      <c r="I126" s="709">
        <v>2118.55566</v>
      </c>
      <c r="J126" s="710">
        <v>3.9723266666749999</v>
      </c>
      <c r="K126" s="713">
        <v>0.417449391133</v>
      </c>
    </row>
    <row r="127" spans="1:11" ht="14.4" customHeight="1" thickBot="1" x14ac:dyDescent="0.35">
      <c r="A127" s="730" t="s">
        <v>445</v>
      </c>
      <c r="B127" s="714">
        <v>13239.0011952102</v>
      </c>
      <c r="C127" s="714">
        <v>13167.5314</v>
      </c>
      <c r="D127" s="715">
        <v>-71.469795210208005</v>
      </c>
      <c r="E127" s="721">
        <v>0.99460157196400001</v>
      </c>
      <c r="F127" s="714">
        <v>14098</v>
      </c>
      <c r="G127" s="715">
        <v>5874.1666666666697</v>
      </c>
      <c r="H127" s="717">
        <v>1191.4504899999999</v>
      </c>
      <c r="I127" s="714">
        <v>5884.9057400000002</v>
      </c>
      <c r="J127" s="715">
        <v>10.739073333335</v>
      </c>
      <c r="K127" s="722">
        <v>0.41742841112200002</v>
      </c>
    </row>
    <row r="128" spans="1:11" ht="14.4" customHeight="1" thickBot="1" x14ac:dyDescent="0.35">
      <c r="A128" s="731" t="s">
        <v>446</v>
      </c>
      <c r="B128" s="709">
        <v>13239.0011952102</v>
      </c>
      <c r="C128" s="709">
        <v>13167.5314</v>
      </c>
      <c r="D128" s="710">
        <v>-71.469795210208005</v>
      </c>
      <c r="E128" s="711">
        <v>0.99460157196400001</v>
      </c>
      <c r="F128" s="709">
        <v>14098</v>
      </c>
      <c r="G128" s="710">
        <v>5874.1666666666697</v>
      </c>
      <c r="H128" s="712">
        <v>1191.4504899999999</v>
      </c>
      <c r="I128" s="709">
        <v>5884.9057400000002</v>
      </c>
      <c r="J128" s="710">
        <v>10.739073333335</v>
      </c>
      <c r="K128" s="713">
        <v>0.41742841112200002</v>
      </c>
    </row>
    <row r="129" spans="1:11" ht="14.4" customHeight="1" thickBot="1" x14ac:dyDescent="0.35">
      <c r="A129" s="729" t="s">
        <v>447</v>
      </c>
      <c r="B129" s="709">
        <v>795.00007177219697</v>
      </c>
      <c r="C129" s="709">
        <v>835.76044999999999</v>
      </c>
      <c r="D129" s="710">
        <v>40.760378227803002</v>
      </c>
      <c r="E129" s="711">
        <v>1.0512709113809999</v>
      </c>
      <c r="F129" s="709">
        <v>1128</v>
      </c>
      <c r="G129" s="710">
        <v>470</v>
      </c>
      <c r="H129" s="712">
        <v>95.497979999999998</v>
      </c>
      <c r="I129" s="709">
        <v>471.72456</v>
      </c>
      <c r="J129" s="710">
        <v>1.724559999999</v>
      </c>
      <c r="K129" s="713">
        <v>0.418195531914</v>
      </c>
    </row>
    <row r="130" spans="1:11" ht="14.4" customHeight="1" thickBot="1" x14ac:dyDescent="0.35">
      <c r="A130" s="730" t="s">
        <v>448</v>
      </c>
      <c r="B130" s="714">
        <v>795.00007177219697</v>
      </c>
      <c r="C130" s="714">
        <v>835.76044999999999</v>
      </c>
      <c r="D130" s="715">
        <v>40.760378227803002</v>
      </c>
      <c r="E130" s="721">
        <v>1.0512709113809999</v>
      </c>
      <c r="F130" s="714">
        <v>1128</v>
      </c>
      <c r="G130" s="715">
        <v>470</v>
      </c>
      <c r="H130" s="717">
        <v>95.497979999999998</v>
      </c>
      <c r="I130" s="714">
        <v>471.72456</v>
      </c>
      <c r="J130" s="715">
        <v>1.724559999999</v>
      </c>
      <c r="K130" s="722">
        <v>0.418195531914</v>
      </c>
    </row>
    <row r="131" spans="1:11" ht="14.4" customHeight="1" thickBot="1" x14ac:dyDescent="0.35">
      <c r="A131" s="731" t="s">
        <v>449</v>
      </c>
      <c r="B131" s="709">
        <v>795.00007177219697</v>
      </c>
      <c r="C131" s="709">
        <v>835.76044999999999</v>
      </c>
      <c r="D131" s="710">
        <v>40.760378227803002</v>
      </c>
      <c r="E131" s="711">
        <v>1.0512709113809999</v>
      </c>
      <c r="F131" s="709">
        <v>1128</v>
      </c>
      <c r="G131" s="710">
        <v>470</v>
      </c>
      <c r="H131" s="712">
        <v>95.497979999999998</v>
      </c>
      <c r="I131" s="709">
        <v>471.72456</v>
      </c>
      <c r="J131" s="710">
        <v>1.724559999999</v>
      </c>
      <c r="K131" s="713">
        <v>0.418195531914</v>
      </c>
    </row>
    <row r="132" spans="1:11" ht="14.4" customHeight="1" thickBot="1" x14ac:dyDescent="0.35">
      <c r="A132" s="728" t="s">
        <v>450</v>
      </c>
      <c r="B132" s="709">
        <v>0</v>
      </c>
      <c r="C132" s="709">
        <v>203.00971999999999</v>
      </c>
      <c r="D132" s="710">
        <v>203.00971999999999</v>
      </c>
      <c r="E132" s="719" t="s">
        <v>326</v>
      </c>
      <c r="F132" s="709">
        <v>0</v>
      </c>
      <c r="G132" s="710">
        <v>0</v>
      </c>
      <c r="H132" s="712">
        <v>15.133749999999999</v>
      </c>
      <c r="I132" s="709">
        <v>67.046340000000001</v>
      </c>
      <c r="J132" s="710">
        <v>67.046340000000001</v>
      </c>
      <c r="K132" s="720" t="s">
        <v>326</v>
      </c>
    </row>
    <row r="133" spans="1:11" ht="14.4" customHeight="1" thickBot="1" x14ac:dyDescent="0.35">
      <c r="A133" s="729" t="s">
        <v>451</v>
      </c>
      <c r="B133" s="709">
        <v>0</v>
      </c>
      <c r="C133" s="709">
        <v>203.00971999999999</v>
      </c>
      <c r="D133" s="710">
        <v>203.00971999999999</v>
      </c>
      <c r="E133" s="719" t="s">
        <v>326</v>
      </c>
      <c r="F133" s="709">
        <v>0</v>
      </c>
      <c r="G133" s="710">
        <v>0</v>
      </c>
      <c r="H133" s="712">
        <v>15.133749999999999</v>
      </c>
      <c r="I133" s="709">
        <v>67.046340000000001</v>
      </c>
      <c r="J133" s="710">
        <v>67.046340000000001</v>
      </c>
      <c r="K133" s="720" t="s">
        <v>326</v>
      </c>
    </row>
    <row r="134" spans="1:11" ht="14.4" customHeight="1" thickBot="1" x14ac:dyDescent="0.35">
      <c r="A134" s="730" t="s">
        <v>452</v>
      </c>
      <c r="B134" s="714">
        <v>0</v>
      </c>
      <c r="C134" s="714">
        <v>115.83571999999999</v>
      </c>
      <c r="D134" s="715">
        <v>115.83571999999999</v>
      </c>
      <c r="E134" s="716" t="s">
        <v>326</v>
      </c>
      <c r="F134" s="714">
        <v>0</v>
      </c>
      <c r="G134" s="715">
        <v>0</v>
      </c>
      <c r="H134" s="717">
        <v>0.64375000000000004</v>
      </c>
      <c r="I134" s="714">
        <v>35.96134</v>
      </c>
      <c r="J134" s="715">
        <v>35.96134</v>
      </c>
      <c r="K134" s="718" t="s">
        <v>326</v>
      </c>
    </row>
    <row r="135" spans="1:11" ht="14.4" customHeight="1" thickBot="1" x14ac:dyDescent="0.35">
      <c r="A135" s="731" t="s">
        <v>453</v>
      </c>
      <c r="B135" s="709">
        <v>0</v>
      </c>
      <c r="C135" s="709">
        <v>16.156079999999999</v>
      </c>
      <c r="D135" s="710">
        <v>16.156079999999999</v>
      </c>
      <c r="E135" s="719" t="s">
        <v>326</v>
      </c>
      <c r="F135" s="709">
        <v>0</v>
      </c>
      <c r="G135" s="710">
        <v>0</v>
      </c>
      <c r="H135" s="712">
        <v>0.14374999999999999</v>
      </c>
      <c r="I135" s="709">
        <v>0.49125999999999997</v>
      </c>
      <c r="J135" s="710">
        <v>0.49125999999999997</v>
      </c>
      <c r="K135" s="720" t="s">
        <v>326</v>
      </c>
    </row>
    <row r="136" spans="1:11" ht="14.4" customHeight="1" thickBot="1" x14ac:dyDescent="0.35">
      <c r="A136" s="731" t="s">
        <v>454</v>
      </c>
      <c r="B136" s="709">
        <v>0</v>
      </c>
      <c r="C136" s="709">
        <v>30.45</v>
      </c>
      <c r="D136" s="710">
        <v>30.45</v>
      </c>
      <c r="E136" s="719" t="s">
        <v>373</v>
      </c>
      <c r="F136" s="709">
        <v>0</v>
      </c>
      <c r="G136" s="710">
        <v>0</v>
      </c>
      <c r="H136" s="712">
        <v>0.5</v>
      </c>
      <c r="I136" s="709">
        <v>0.5</v>
      </c>
      <c r="J136" s="710">
        <v>0.5</v>
      </c>
      <c r="K136" s="720" t="s">
        <v>326</v>
      </c>
    </row>
    <row r="137" spans="1:11" ht="14.4" customHeight="1" thickBot="1" x14ac:dyDescent="0.35">
      <c r="A137" s="731" t="s">
        <v>455</v>
      </c>
      <c r="B137" s="709">
        <v>0</v>
      </c>
      <c r="C137" s="709">
        <v>56.994999999999997</v>
      </c>
      <c r="D137" s="710">
        <v>56.994999999999997</v>
      </c>
      <c r="E137" s="719" t="s">
        <v>326</v>
      </c>
      <c r="F137" s="709">
        <v>0</v>
      </c>
      <c r="G137" s="710">
        <v>0</v>
      </c>
      <c r="H137" s="712">
        <v>0</v>
      </c>
      <c r="I137" s="709">
        <v>21.89</v>
      </c>
      <c r="J137" s="710">
        <v>21.89</v>
      </c>
      <c r="K137" s="720" t="s">
        <v>326</v>
      </c>
    </row>
    <row r="138" spans="1:11" ht="14.4" customHeight="1" thickBot="1" x14ac:dyDescent="0.35">
      <c r="A138" s="731" t="s">
        <v>456</v>
      </c>
      <c r="B138" s="709">
        <v>0</v>
      </c>
      <c r="C138" s="709">
        <v>0.22</v>
      </c>
      <c r="D138" s="710">
        <v>0.22</v>
      </c>
      <c r="E138" s="719" t="s">
        <v>326</v>
      </c>
      <c r="F138" s="709">
        <v>0</v>
      </c>
      <c r="G138" s="710">
        <v>0</v>
      </c>
      <c r="H138" s="712">
        <v>0</v>
      </c>
      <c r="I138" s="709">
        <v>0</v>
      </c>
      <c r="J138" s="710">
        <v>0</v>
      </c>
      <c r="K138" s="720" t="s">
        <v>326</v>
      </c>
    </row>
    <row r="139" spans="1:11" ht="14.4" customHeight="1" thickBot="1" x14ac:dyDescent="0.35">
      <c r="A139" s="731" t="s">
        <v>457</v>
      </c>
      <c r="B139" s="709">
        <v>0</v>
      </c>
      <c r="C139" s="709">
        <v>12.01464</v>
      </c>
      <c r="D139" s="710">
        <v>12.01464</v>
      </c>
      <c r="E139" s="719" t="s">
        <v>326</v>
      </c>
      <c r="F139" s="709">
        <v>0</v>
      </c>
      <c r="G139" s="710">
        <v>0</v>
      </c>
      <c r="H139" s="712">
        <v>0</v>
      </c>
      <c r="I139" s="709">
        <v>13.080080000000001</v>
      </c>
      <c r="J139" s="710">
        <v>13.080080000000001</v>
      </c>
      <c r="K139" s="720" t="s">
        <v>326</v>
      </c>
    </row>
    <row r="140" spans="1:11" ht="14.4" customHeight="1" thickBot="1" x14ac:dyDescent="0.35">
      <c r="A140" s="730" t="s">
        <v>458</v>
      </c>
      <c r="B140" s="714">
        <v>0</v>
      </c>
      <c r="C140" s="714">
        <v>0</v>
      </c>
      <c r="D140" s="715">
        <v>0</v>
      </c>
      <c r="E140" s="721">
        <v>1</v>
      </c>
      <c r="F140" s="714">
        <v>0</v>
      </c>
      <c r="G140" s="715">
        <v>0</v>
      </c>
      <c r="H140" s="717">
        <v>0</v>
      </c>
      <c r="I140" s="714">
        <v>0.38500000000000001</v>
      </c>
      <c r="J140" s="715">
        <v>0.38500000000000001</v>
      </c>
      <c r="K140" s="718" t="s">
        <v>373</v>
      </c>
    </row>
    <row r="141" spans="1:11" ht="14.4" customHeight="1" thickBot="1" x14ac:dyDescent="0.35">
      <c r="A141" s="731" t="s">
        <v>459</v>
      </c>
      <c r="B141" s="709">
        <v>0</v>
      </c>
      <c r="C141" s="709">
        <v>0</v>
      </c>
      <c r="D141" s="710">
        <v>0</v>
      </c>
      <c r="E141" s="711">
        <v>1</v>
      </c>
      <c r="F141" s="709">
        <v>0</v>
      </c>
      <c r="G141" s="710">
        <v>0</v>
      </c>
      <c r="H141" s="712">
        <v>0</v>
      </c>
      <c r="I141" s="709">
        <v>0.38500000000000001</v>
      </c>
      <c r="J141" s="710">
        <v>0.38500000000000001</v>
      </c>
      <c r="K141" s="720" t="s">
        <v>373</v>
      </c>
    </row>
    <row r="142" spans="1:11" ht="14.4" customHeight="1" thickBot="1" x14ac:dyDescent="0.35">
      <c r="A142" s="733" t="s">
        <v>460</v>
      </c>
      <c r="B142" s="709">
        <v>0</v>
      </c>
      <c r="C142" s="709">
        <v>27.6</v>
      </c>
      <c r="D142" s="710">
        <v>27.6</v>
      </c>
      <c r="E142" s="719" t="s">
        <v>326</v>
      </c>
      <c r="F142" s="709">
        <v>0</v>
      </c>
      <c r="G142" s="710">
        <v>0</v>
      </c>
      <c r="H142" s="712">
        <v>0.5</v>
      </c>
      <c r="I142" s="709">
        <v>15.25</v>
      </c>
      <c r="J142" s="710">
        <v>15.25</v>
      </c>
      <c r="K142" s="720" t="s">
        <v>326</v>
      </c>
    </row>
    <row r="143" spans="1:11" ht="14.4" customHeight="1" thickBot="1" x14ac:dyDescent="0.35">
      <c r="A143" s="731" t="s">
        <v>461</v>
      </c>
      <c r="B143" s="709">
        <v>0</v>
      </c>
      <c r="C143" s="709">
        <v>27.6</v>
      </c>
      <c r="D143" s="710">
        <v>27.6</v>
      </c>
      <c r="E143" s="719" t="s">
        <v>326</v>
      </c>
      <c r="F143" s="709">
        <v>0</v>
      </c>
      <c r="G143" s="710">
        <v>0</v>
      </c>
      <c r="H143" s="712">
        <v>0.5</v>
      </c>
      <c r="I143" s="709">
        <v>15.25</v>
      </c>
      <c r="J143" s="710">
        <v>15.25</v>
      </c>
      <c r="K143" s="720" t="s">
        <v>326</v>
      </c>
    </row>
    <row r="144" spans="1:11" ht="14.4" customHeight="1" thickBot="1" x14ac:dyDescent="0.35">
      <c r="A144" s="733" t="s">
        <v>462</v>
      </c>
      <c r="B144" s="709">
        <v>0</v>
      </c>
      <c r="C144" s="709">
        <v>9.56</v>
      </c>
      <c r="D144" s="710">
        <v>9.56</v>
      </c>
      <c r="E144" s="719" t="s">
        <v>326</v>
      </c>
      <c r="F144" s="709">
        <v>0</v>
      </c>
      <c r="G144" s="710">
        <v>0</v>
      </c>
      <c r="H144" s="712">
        <v>2.2000000000000002</v>
      </c>
      <c r="I144" s="709">
        <v>3.66</v>
      </c>
      <c r="J144" s="710">
        <v>3.66</v>
      </c>
      <c r="K144" s="720" t="s">
        <v>326</v>
      </c>
    </row>
    <row r="145" spans="1:11" ht="14.4" customHeight="1" thickBot="1" x14ac:dyDescent="0.35">
      <c r="A145" s="731" t="s">
        <v>463</v>
      </c>
      <c r="B145" s="709">
        <v>0</v>
      </c>
      <c r="C145" s="709">
        <v>9.56</v>
      </c>
      <c r="D145" s="710">
        <v>9.56</v>
      </c>
      <c r="E145" s="719" t="s">
        <v>326</v>
      </c>
      <c r="F145" s="709">
        <v>0</v>
      </c>
      <c r="G145" s="710">
        <v>0</v>
      </c>
      <c r="H145" s="712">
        <v>2.2000000000000002</v>
      </c>
      <c r="I145" s="709">
        <v>3.66</v>
      </c>
      <c r="J145" s="710">
        <v>3.66</v>
      </c>
      <c r="K145" s="720" t="s">
        <v>326</v>
      </c>
    </row>
    <row r="146" spans="1:11" ht="14.4" customHeight="1" thickBot="1" x14ac:dyDescent="0.35">
      <c r="A146" s="733" t="s">
        <v>464</v>
      </c>
      <c r="B146" s="709">
        <v>0</v>
      </c>
      <c r="C146" s="709">
        <v>50.014000000000003</v>
      </c>
      <c r="D146" s="710">
        <v>50.014000000000003</v>
      </c>
      <c r="E146" s="719" t="s">
        <v>326</v>
      </c>
      <c r="F146" s="709">
        <v>0</v>
      </c>
      <c r="G146" s="710">
        <v>0</v>
      </c>
      <c r="H146" s="712">
        <v>11.79</v>
      </c>
      <c r="I146" s="709">
        <v>11.79</v>
      </c>
      <c r="J146" s="710">
        <v>11.79</v>
      </c>
      <c r="K146" s="720" t="s">
        <v>326</v>
      </c>
    </row>
    <row r="147" spans="1:11" ht="14.4" customHeight="1" thickBot="1" x14ac:dyDescent="0.35">
      <c r="A147" s="731" t="s">
        <v>465</v>
      </c>
      <c r="B147" s="709">
        <v>0</v>
      </c>
      <c r="C147" s="709">
        <v>50.014000000000003</v>
      </c>
      <c r="D147" s="710">
        <v>50.014000000000003</v>
      </c>
      <c r="E147" s="719" t="s">
        <v>326</v>
      </c>
      <c r="F147" s="709">
        <v>0</v>
      </c>
      <c r="G147" s="710">
        <v>0</v>
      </c>
      <c r="H147" s="712">
        <v>11.79</v>
      </c>
      <c r="I147" s="709">
        <v>11.79</v>
      </c>
      <c r="J147" s="710">
        <v>11.79</v>
      </c>
      <c r="K147" s="720" t="s">
        <v>326</v>
      </c>
    </row>
    <row r="148" spans="1:11" ht="14.4" customHeight="1" thickBot="1" x14ac:dyDescent="0.35">
      <c r="A148" s="728" t="s">
        <v>466</v>
      </c>
      <c r="B148" s="709">
        <v>7050.0733425548196</v>
      </c>
      <c r="C148" s="709">
        <v>7255.47757</v>
      </c>
      <c r="D148" s="710">
        <v>205.40422744518099</v>
      </c>
      <c r="E148" s="711">
        <v>1.0291350483120001</v>
      </c>
      <c r="F148" s="709">
        <v>7162.00000000001</v>
      </c>
      <c r="G148" s="710">
        <v>2984.1666666666702</v>
      </c>
      <c r="H148" s="712">
        <v>646.07785999999999</v>
      </c>
      <c r="I148" s="709">
        <v>3155.8213599999999</v>
      </c>
      <c r="J148" s="710">
        <v>171.65469333332899</v>
      </c>
      <c r="K148" s="713">
        <v>0.44063409103599999</v>
      </c>
    </row>
    <row r="149" spans="1:11" ht="14.4" customHeight="1" thickBot="1" x14ac:dyDescent="0.35">
      <c r="A149" s="729" t="s">
        <v>467</v>
      </c>
      <c r="B149" s="709">
        <v>7004.01617405461</v>
      </c>
      <c r="C149" s="709">
        <v>7032.9669999999996</v>
      </c>
      <c r="D149" s="710">
        <v>28.950825945390001</v>
      </c>
      <c r="E149" s="711">
        <v>1.004133460749</v>
      </c>
      <c r="F149" s="709">
        <v>7153.00000000001</v>
      </c>
      <c r="G149" s="710">
        <v>2980.4166666666702</v>
      </c>
      <c r="H149" s="712">
        <v>604.471</v>
      </c>
      <c r="I149" s="709">
        <v>2987.54</v>
      </c>
      <c r="J149" s="710">
        <v>7.1233333333289997</v>
      </c>
      <c r="K149" s="713">
        <v>0.41766251922199998</v>
      </c>
    </row>
    <row r="150" spans="1:11" ht="14.4" customHeight="1" thickBot="1" x14ac:dyDescent="0.35">
      <c r="A150" s="730" t="s">
        <v>468</v>
      </c>
      <c r="B150" s="714">
        <v>7004.01617405461</v>
      </c>
      <c r="C150" s="714">
        <v>7024.4179999999997</v>
      </c>
      <c r="D150" s="715">
        <v>20.401825945390001</v>
      </c>
      <c r="E150" s="721">
        <v>1.0029128753330001</v>
      </c>
      <c r="F150" s="714">
        <v>7153.00000000001</v>
      </c>
      <c r="G150" s="715">
        <v>2980.4166666666702</v>
      </c>
      <c r="H150" s="717">
        <v>604.471</v>
      </c>
      <c r="I150" s="714">
        <v>2986.462</v>
      </c>
      <c r="J150" s="715">
        <v>6.0453333333290002</v>
      </c>
      <c r="K150" s="722">
        <v>0.41751181322499997</v>
      </c>
    </row>
    <row r="151" spans="1:11" ht="14.4" customHeight="1" thickBot="1" x14ac:dyDescent="0.35">
      <c r="A151" s="731" t="s">
        <v>469</v>
      </c>
      <c r="B151" s="709">
        <v>175.00040412043899</v>
      </c>
      <c r="C151" s="709">
        <v>188.26400000000001</v>
      </c>
      <c r="D151" s="710">
        <v>13.26359587956</v>
      </c>
      <c r="E151" s="711">
        <v>1.0757918014309999</v>
      </c>
      <c r="F151" s="709">
        <v>224</v>
      </c>
      <c r="G151" s="710">
        <v>93.333333333333002</v>
      </c>
      <c r="H151" s="712">
        <v>18.774999999999999</v>
      </c>
      <c r="I151" s="709">
        <v>93.852999999999994</v>
      </c>
      <c r="J151" s="710">
        <v>0.51966666666600003</v>
      </c>
      <c r="K151" s="713">
        <v>0.41898660714199998</v>
      </c>
    </row>
    <row r="152" spans="1:11" ht="14.4" customHeight="1" thickBot="1" x14ac:dyDescent="0.35">
      <c r="A152" s="731" t="s">
        <v>470</v>
      </c>
      <c r="B152" s="709">
        <v>1299.00299972829</v>
      </c>
      <c r="C152" s="709">
        <v>1298.2739999999999</v>
      </c>
      <c r="D152" s="710">
        <v>-0.72899972828899995</v>
      </c>
      <c r="E152" s="711">
        <v>0.99943880058099999</v>
      </c>
      <c r="F152" s="709">
        <v>1697</v>
      </c>
      <c r="G152" s="710">
        <v>707.08333333333405</v>
      </c>
      <c r="H152" s="712">
        <v>147.47499999999999</v>
      </c>
      <c r="I152" s="709">
        <v>690.07100000000003</v>
      </c>
      <c r="J152" s="710">
        <v>-17.012333333333999</v>
      </c>
      <c r="K152" s="713">
        <v>0.40664172068299997</v>
      </c>
    </row>
    <row r="153" spans="1:11" ht="14.4" customHeight="1" thickBot="1" x14ac:dyDescent="0.35">
      <c r="A153" s="731" t="s">
        <v>471</v>
      </c>
      <c r="B153" s="709">
        <v>3.0000069277780002</v>
      </c>
      <c r="C153" s="709">
        <v>4.5599999999999996</v>
      </c>
      <c r="D153" s="710">
        <v>1.559993072221</v>
      </c>
      <c r="E153" s="711">
        <v>1.5199964899330001</v>
      </c>
      <c r="F153" s="709">
        <v>3</v>
      </c>
      <c r="G153" s="710">
        <v>1.25</v>
      </c>
      <c r="H153" s="712">
        <v>0.38</v>
      </c>
      <c r="I153" s="709">
        <v>1.9</v>
      </c>
      <c r="J153" s="710">
        <v>0.64999999999900004</v>
      </c>
      <c r="K153" s="713">
        <v>0.63333333333300001</v>
      </c>
    </row>
    <row r="154" spans="1:11" ht="14.4" customHeight="1" thickBot="1" x14ac:dyDescent="0.35">
      <c r="A154" s="731" t="s">
        <v>472</v>
      </c>
      <c r="B154" s="709">
        <v>1139.00263024675</v>
      </c>
      <c r="C154" s="709">
        <v>1145.5239999999999</v>
      </c>
      <c r="D154" s="710">
        <v>6.5213697532539996</v>
      </c>
      <c r="E154" s="711">
        <v>1.005725508949</v>
      </c>
      <c r="F154" s="709">
        <v>1160</v>
      </c>
      <c r="G154" s="710">
        <v>483.333333333334</v>
      </c>
      <c r="H154" s="712">
        <v>96.697000000000003</v>
      </c>
      <c r="I154" s="709">
        <v>483.48099999999999</v>
      </c>
      <c r="J154" s="710">
        <v>0.147666666665</v>
      </c>
      <c r="K154" s="713">
        <v>0.41679396551699999</v>
      </c>
    </row>
    <row r="155" spans="1:11" ht="14.4" customHeight="1" thickBot="1" x14ac:dyDescent="0.35">
      <c r="A155" s="731" t="s">
        <v>473</v>
      </c>
      <c r="B155" s="709">
        <v>4369.0100891554303</v>
      </c>
      <c r="C155" s="709">
        <v>4369.4960000000001</v>
      </c>
      <c r="D155" s="710">
        <v>0.485910844575</v>
      </c>
      <c r="E155" s="711">
        <v>1.0001112176060001</v>
      </c>
      <c r="F155" s="709">
        <v>4051.00000000001</v>
      </c>
      <c r="G155" s="710">
        <v>1687.9166666666699</v>
      </c>
      <c r="H155" s="712">
        <v>339.61900000000003</v>
      </c>
      <c r="I155" s="709">
        <v>1709.5319999999999</v>
      </c>
      <c r="J155" s="710">
        <v>21.615333333331002</v>
      </c>
      <c r="K155" s="713">
        <v>0.42200246852599999</v>
      </c>
    </row>
    <row r="156" spans="1:11" ht="14.4" customHeight="1" thickBot="1" x14ac:dyDescent="0.35">
      <c r="A156" s="731" t="s">
        <v>474</v>
      </c>
      <c r="B156" s="709">
        <v>19.000043875932999</v>
      </c>
      <c r="C156" s="709">
        <v>18.3</v>
      </c>
      <c r="D156" s="710">
        <v>-0.70004387593299999</v>
      </c>
      <c r="E156" s="711">
        <v>0.96315567055999995</v>
      </c>
      <c r="F156" s="709">
        <v>18</v>
      </c>
      <c r="G156" s="710">
        <v>7.5</v>
      </c>
      <c r="H156" s="712">
        <v>1.5249999999999999</v>
      </c>
      <c r="I156" s="709">
        <v>7.625</v>
      </c>
      <c r="J156" s="710">
        <v>0.12499999999899999</v>
      </c>
      <c r="K156" s="713">
        <v>0.42361111111100003</v>
      </c>
    </row>
    <row r="157" spans="1:11" ht="14.4" customHeight="1" thickBot="1" x14ac:dyDescent="0.35">
      <c r="A157" s="730" t="s">
        <v>475</v>
      </c>
      <c r="B157" s="714">
        <v>0</v>
      </c>
      <c r="C157" s="714">
        <v>8.5489999999999995</v>
      </c>
      <c r="D157" s="715">
        <v>8.5489999999999995</v>
      </c>
      <c r="E157" s="716" t="s">
        <v>326</v>
      </c>
      <c r="F157" s="714">
        <v>0</v>
      </c>
      <c r="G157" s="715">
        <v>0</v>
      </c>
      <c r="H157" s="717">
        <v>0</v>
      </c>
      <c r="I157" s="714">
        <v>1.0780000000000001</v>
      </c>
      <c r="J157" s="715">
        <v>1.0780000000000001</v>
      </c>
      <c r="K157" s="718" t="s">
        <v>326</v>
      </c>
    </row>
    <row r="158" spans="1:11" ht="14.4" customHeight="1" thickBot="1" x14ac:dyDescent="0.35">
      <c r="A158" s="731" t="s">
        <v>476</v>
      </c>
      <c r="B158" s="709">
        <v>0</v>
      </c>
      <c r="C158" s="709">
        <v>4.5869999999999997</v>
      </c>
      <c r="D158" s="710">
        <v>4.5869999999999997</v>
      </c>
      <c r="E158" s="719" t="s">
        <v>373</v>
      </c>
      <c r="F158" s="709">
        <v>0</v>
      </c>
      <c r="G158" s="710">
        <v>0</v>
      </c>
      <c r="H158" s="712">
        <v>0</v>
      </c>
      <c r="I158" s="709">
        <v>1.0780000000000001</v>
      </c>
      <c r="J158" s="710">
        <v>1.0780000000000001</v>
      </c>
      <c r="K158" s="720" t="s">
        <v>326</v>
      </c>
    </row>
    <row r="159" spans="1:11" ht="14.4" customHeight="1" thickBot="1" x14ac:dyDescent="0.35">
      <c r="A159" s="731" t="s">
        <v>477</v>
      </c>
      <c r="B159" s="709">
        <v>0</v>
      </c>
      <c r="C159" s="709">
        <v>3.9620000000000002</v>
      </c>
      <c r="D159" s="710">
        <v>3.9620000000000002</v>
      </c>
      <c r="E159" s="719" t="s">
        <v>326</v>
      </c>
      <c r="F159" s="709">
        <v>0</v>
      </c>
      <c r="G159" s="710">
        <v>0</v>
      </c>
      <c r="H159" s="712">
        <v>0</v>
      </c>
      <c r="I159" s="709">
        <v>0</v>
      </c>
      <c r="J159" s="710">
        <v>0</v>
      </c>
      <c r="K159" s="720" t="s">
        <v>326</v>
      </c>
    </row>
    <row r="160" spans="1:11" ht="14.4" customHeight="1" thickBot="1" x14ac:dyDescent="0.35">
      <c r="A160" s="729" t="s">
        <v>478</v>
      </c>
      <c r="B160" s="709">
        <v>46.057168500208</v>
      </c>
      <c r="C160" s="709">
        <v>222.51057</v>
      </c>
      <c r="D160" s="710">
        <v>176.45340149979199</v>
      </c>
      <c r="E160" s="711">
        <v>4.831182142666</v>
      </c>
      <c r="F160" s="709">
        <v>9</v>
      </c>
      <c r="G160" s="710">
        <v>3.75</v>
      </c>
      <c r="H160" s="712">
        <v>41.606859999999998</v>
      </c>
      <c r="I160" s="709">
        <v>168.28136000000001</v>
      </c>
      <c r="J160" s="710">
        <v>164.53136000000001</v>
      </c>
      <c r="K160" s="713">
        <v>18.697928888888001</v>
      </c>
    </row>
    <row r="161" spans="1:11" ht="14.4" customHeight="1" thickBot="1" x14ac:dyDescent="0.35">
      <c r="A161" s="730" t="s">
        <v>479</v>
      </c>
      <c r="B161" s="714">
        <v>20.999996107101001</v>
      </c>
      <c r="C161" s="714">
        <v>167.18817000000001</v>
      </c>
      <c r="D161" s="715">
        <v>146.18817389289899</v>
      </c>
      <c r="E161" s="721">
        <v>7.9613429044139998</v>
      </c>
      <c r="F161" s="714">
        <v>9</v>
      </c>
      <c r="G161" s="715">
        <v>3.75</v>
      </c>
      <c r="H161" s="717">
        <v>28.212060000000001</v>
      </c>
      <c r="I161" s="714">
        <v>115.71886000000001</v>
      </c>
      <c r="J161" s="715">
        <v>111.96886000000001</v>
      </c>
      <c r="K161" s="722">
        <v>12.857651111111</v>
      </c>
    </row>
    <row r="162" spans="1:11" ht="14.4" customHeight="1" thickBot="1" x14ac:dyDescent="0.35">
      <c r="A162" s="731" t="s">
        <v>480</v>
      </c>
      <c r="B162" s="709">
        <v>20.999996107101001</v>
      </c>
      <c r="C162" s="709">
        <v>99.774500000000003</v>
      </c>
      <c r="D162" s="710">
        <v>78.774503892899006</v>
      </c>
      <c r="E162" s="711">
        <v>4.7511675474189996</v>
      </c>
      <c r="F162" s="709">
        <v>9</v>
      </c>
      <c r="G162" s="710">
        <v>3.75</v>
      </c>
      <c r="H162" s="712">
        <v>0</v>
      </c>
      <c r="I162" s="709">
        <v>79.956800000000001</v>
      </c>
      <c r="J162" s="710">
        <v>76.206800000000001</v>
      </c>
      <c r="K162" s="713">
        <v>8.8840888888879999</v>
      </c>
    </row>
    <row r="163" spans="1:11" ht="14.4" customHeight="1" thickBot="1" x14ac:dyDescent="0.35">
      <c r="A163" s="731" t="s">
        <v>481</v>
      </c>
      <c r="B163" s="709">
        <v>0</v>
      </c>
      <c r="C163" s="709">
        <v>67.413669999999996</v>
      </c>
      <c r="D163" s="710">
        <v>67.413669999999996</v>
      </c>
      <c r="E163" s="719" t="s">
        <v>326</v>
      </c>
      <c r="F163" s="709">
        <v>0</v>
      </c>
      <c r="G163" s="710">
        <v>0</v>
      </c>
      <c r="H163" s="712">
        <v>28.212060000000001</v>
      </c>
      <c r="I163" s="709">
        <v>35.762059999999998</v>
      </c>
      <c r="J163" s="710">
        <v>35.762059999999998</v>
      </c>
      <c r="K163" s="720" t="s">
        <v>326</v>
      </c>
    </row>
    <row r="164" spans="1:11" ht="14.4" customHeight="1" thickBot="1" x14ac:dyDescent="0.35">
      <c r="A164" s="730" t="s">
        <v>482</v>
      </c>
      <c r="B164" s="714">
        <v>0</v>
      </c>
      <c r="C164" s="714">
        <v>6.57</v>
      </c>
      <c r="D164" s="715">
        <v>6.57</v>
      </c>
      <c r="E164" s="716" t="s">
        <v>373</v>
      </c>
      <c r="F164" s="714">
        <v>0</v>
      </c>
      <c r="G164" s="715">
        <v>0</v>
      </c>
      <c r="H164" s="717">
        <v>0</v>
      </c>
      <c r="I164" s="714">
        <v>0</v>
      </c>
      <c r="J164" s="715">
        <v>0</v>
      </c>
      <c r="K164" s="718" t="s">
        <v>326</v>
      </c>
    </row>
    <row r="165" spans="1:11" ht="14.4" customHeight="1" thickBot="1" x14ac:dyDescent="0.35">
      <c r="A165" s="731" t="s">
        <v>483</v>
      </c>
      <c r="B165" s="709">
        <v>0</v>
      </c>
      <c r="C165" s="709">
        <v>6.57</v>
      </c>
      <c r="D165" s="710">
        <v>6.57</v>
      </c>
      <c r="E165" s="719" t="s">
        <v>373</v>
      </c>
      <c r="F165" s="709">
        <v>0</v>
      </c>
      <c r="G165" s="710">
        <v>0</v>
      </c>
      <c r="H165" s="712">
        <v>0</v>
      </c>
      <c r="I165" s="709">
        <v>0</v>
      </c>
      <c r="J165" s="710">
        <v>0</v>
      </c>
      <c r="K165" s="720" t="s">
        <v>326</v>
      </c>
    </row>
    <row r="166" spans="1:11" ht="14.4" customHeight="1" thickBot="1" x14ac:dyDescent="0.35">
      <c r="A166" s="730" t="s">
        <v>484</v>
      </c>
      <c r="B166" s="714">
        <v>25.057172393106999</v>
      </c>
      <c r="C166" s="714">
        <v>9.1234000000000002</v>
      </c>
      <c r="D166" s="715">
        <v>-15.933772393107001</v>
      </c>
      <c r="E166" s="721">
        <v>0.36410333364300002</v>
      </c>
      <c r="F166" s="714">
        <v>0</v>
      </c>
      <c r="G166" s="715">
        <v>0</v>
      </c>
      <c r="H166" s="717">
        <v>0</v>
      </c>
      <c r="I166" s="714">
        <v>0</v>
      </c>
      <c r="J166" s="715">
        <v>0</v>
      </c>
      <c r="K166" s="718" t="s">
        <v>326</v>
      </c>
    </row>
    <row r="167" spans="1:11" ht="14.4" customHeight="1" thickBot="1" x14ac:dyDescent="0.35">
      <c r="A167" s="731" t="s">
        <v>485</v>
      </c>
      <c r="B167" s="709">
        <v>25.057172393106999</v>
      </c>
      <c r="C167" s="709">
        <v>0</v>
      </c>
      <c r="D167" s="710">
        <v>-25.057172393106999</v>
      </c>
      <c r="E167" s="711">
        <v>0</v>
      </c>
      <c r="F167" s="709">
        <v>0</v>
      </c>
      <c r="G167" s="710">
        <v>0</v>
      </c>
      <c r="H167" s="712">
        <v>0</v>
      </c>
      <c r="I167" s="709">
        <v>0</v>
      </c>
      <c r="J167" s="710">
        <v>0</v>
      </c>
      <c r="K167" s="713">
        <v>0</v>
      </c>
    </row>
    <row r="168" spans="1:11" ht="14.4" customHeight="1" thickBot="1" x14ac:dyDescent="0.35">
      <c r="A168" s="731" t="s">
        <v>486</v>
      </c>
      <c r="B168" s="709">
        <v>0</v>
      </c>
      <c r="C168" s="709">
        <v>9.1234000000000002</v>
      </c>
      <c r="D168" s="710">
        <v>9.1234000000000002</v>
      </c>
      <c r="E168" s="719" t="s">
        <v>373</v>
      </c>
      <c r="F168" s="709">
        <v>0</v>
      </c>
      <c r="G168" s="710">
        <v>0</v>
      </c>
      <c r="H168" s="712">
        <v>0</v>
      </c>
      <c r="I168" s="709">
        <v>0</v>
      </c>
      <c r="J168" s="710">
        <v>0</v>
      </c>
      <c r="K168" s="720" t="s">
        <v>326</v>
      </c>
    </row>
    <row r="169" spans="1:11" ht="14.4" customHeight="1" thickBot="1" x14ac:dyDescent="0.35">
      <c r="A169" s="730" t="s">
        <v>487</v>
      </c>
      <c r="B169" s="714">
        <v>0</v>
      </c>
      <c r="C169" s="714">
        <v>35.639000000000003</v>
      </c>
      <c r="D169" s="715">
        <v>35.639000000000003</v>
      </c>
      <c r="E169" s="716" t="s">
        <v>326</v>
      </c>
      <c r="F169" s="714">
        <v>0</v>
      </c>
      <c r="G169" s="715">
        <v>0</v>
      </c>
      <c r="H169" s="717">
        <v>13.3948</v>
      </c>
      <c r="I169" s="714">
        <v>42.071800000000003</v>
      </c>
      <c r="J169" s="715">
        <v>42.071800000000003</v>
      </c>
      <c r="K169" s="718" t="s">
        <v>326</v>
      </c>
    </row>
    <row r="170" spans="1:11" ht="14.4" customHeight="1" thickBot="1" x14ac:dyDescent="0.35">
      <c r="A170" s="731" t="s">
        <v>488</v>
      </c>
      <c r="B170" s="709">
        <v>0</v>
      </c>
      <c r="C170" s="709">
        <v>35.639000000000003</v>
      </c>
      <c r="D170" s="710">
        <v>35.639000000000003</v>
      </c>
      <c r="E170" s="719" t="s">
        <v>326</v>
      </c>
      <c r="F170" s="709">
        <v>0</v>
      </c>
      <c r="G170" s="710">
        <v>0</v>
      </c>
      <c r="H170" s="712">
        <v>13.3948</v>
      </c>
      <c r="I170" s="709">
        <v>42.071800000000003</v>
      </c>
      <c r="J170" s="710">
        <v>42.071800000000003</v>
      </c>
      <c r="K170" s="720" t="s">
        <v>326</v>
      </c>
    </row>
    <row r="171" spans="1:11" ht="14.4" customHeight="1" thickBot="1" x14ac:dyDescent="0.35">
      <c r="A171" s="730" t="s">
        <v>489</v>
      </c>
      <c r="B171" s="714">
        <v>0</v>
      </c>
      <c r="C171" s="714">
        <v>3.99</v>
      </c>
      <c r="D171" s="715">
        <v>3.99</v>
      </c>
      <c r="E171" s="716" t="s">
        <v>373</v>
      </c>
      <c r="F171" s="714">
        <v>0</v>
      </c>
      <c r="G171" s="715">
        <v>0</v>
      </c>
      <c r="H171" s="717">
        <v>0</v>
      </c>
      <c r="I171" s="714">
        <v>10.4907</v>
      </c>
      <c r="J171" s="715">
        <v>10.4907</v>
      </c>
      <c r="K171" s="718" t="s">
        <v>373</v>
      </c>
    </row>
    <row r="172" spans="1:11" ht="14.4" customHeight="1" thickBot="1" x14ac:dyDescent="0.35">
      <c r="A172" s="731" t="s">
        <v>490</v>
      </c>
      <c r="B172" s="709">
        <v>0</v>
      </c>
      <c r="C172" s="709">
        <v>3.99</v>
      </c>
      <c r="D172" s="710">
        <v>3.99</v>
      </c>
      <c r="E172" s="719" t="s">
        <v>373</v>
      </c>
      <c r="F172" s="709">
        <v>0</v>
      </c>
      <c r="G172" s="710">
        <v>0</v>
      </c>
      <c r="H172" s="712">
        <v>0</v>
      </c>
      <c r="I172" s="709">
        <v>0</v>
      </c>
      <c r="J172" s="710">
        <v>0</v>
      </c>
      <c r="K172" s="713">
        <v>0</v>
      </c>
    </row>
    <row r="173" spans="1:11" ht="14.4" customHeight="1" thickBot="1" x14ac:dyDescent="0.35">
      <c r="A173" s="731" t="s">
        <v>491</v>
      </c>
      <c r="B173" s="709">
        <v>0</v>
      </c>
      <c r="C173" s="709">
        <v>0</v>
      </c>
      <c r="D173" s="710">
        <v>0</v>
      </c>
      <c r="E173" s="711">
        <v>1</v>
      </c>
      <c r="F173" s="709">
        <v>0</v>
      </c>
      <c r="G173" s="710">
        <v>0</v>
      </c>
      <c r="H173" s="712">
        <v>0</v>
      </c>
      <c r="I173" s="709">
        <v>10.4907</v>
      </c>
      <c r="J173" s="710">
        <v>10.4907</v>
      </c>
      <c r="K173" s="720" t="s">
        <v>373</v>
      </c>
    </row>
    <row r="174" spans="1:11" ht="14.4" customHeight="1" thickBot="1" x14ac:dyDescent="0.35">
      <c r="A174" s="728" t="s">
        <v>492</v>
      </c>
      <c r="B174" s="709">
        <v>0</v>
      </c>
      <c r="C174" s="709">
        <v>0.82072000000000001</v>
      </c>
      <c r="D174" s="710">
        <v>0.82072000000000001</v>
      </c>
      <c r="E174" s="719" t="s">
        <v>326</v>
      </c>
      <c r="F174" s="709">
        <v>0</v>
      </c>
      <c r="G174" s="710">
        <v>0</v>
      </c>
      <c r="H174" s="712">
        <v>0</v>
      </c>
      <c r="I174" s="709">
        <v>0.21163999999999999</v>
      </c>
      <c r="J174" s="710">
        <v>0.21163999999999999</v>
      </c>
      <c r="K174" s="720" t="s">
        <v>326</v>
      </c>
    </row>
    <row r="175" spans="1:11" ht="14.4" customHeight="1" thickBot="1" x14ac:dyDescent="0.35">
      <c r="A175" s="729" t="s">
        <v>493</v>
      </c>
      <c r="B175" s="709">
        <v>0</v>
      </c>
      <c r="C175" s="709">
        <v>0.82072000000000001</v>
      </c>
      <c r="D175" s="710">
        <v>0.82072000000000001</v>
      </c>
      <c r="E175" s="719" t="s">
        <v>326</v>
      </c>
      <c r="F175" s="709">
        <v>0</v>
      </c>
      <c r="G175" s="710">
        <v>0</v>
      </c>
      <c r="H175" s="712">
        <v>0</v>
      </c>
      <c r="I175" s="709">
        <v>0.21163999999999999</v>
      </c>
      <c r="J175" s="710">
        <v>0.21163999999999999</v>
      </c>
      <c r="K175" s="720" t="s">
        <v>326</v>
      </c>
    </row>
    <row r="176" spans="1:11" ht="14.4" customHeight="1" thickBot="1" x14ac:dyDescent="0.35">
      <c r="A176" s="730" t="s">
        <v>494</v>
      </c>
      <c r="B176" s="714">
        <v>0</v>
      </c>
      <c r="C176" s="714">
        <v>0.82072000000000001</v>
      </c>
      <c r="D176" s="715">
        <v>0.82072000000000001</v>
      </c>
      <c r="E176" s="716" t="s">
        <v>326</v>
      </c>
      <c r="F176" s="714">
        <v>0</v>
      </c>
      <c r="G176" s="715">
        <v>0</v>
      </c>
      <c r="H176" s="717">
        <v>0</v>
      </c>
      <c r="I176" s="714">
        <v>0.21163999999999999</v>
      </c>
      <c r="J176" s="715">
        <v>0.21163999999999999</v>
      </c>
      <c r="K176" s="718" t="s">
        <v>326</v>
      </c>
    </row>
    <row r="177" spans="1:11" ht="14.4" customHeight="1" thickBot="1" x14ac:dyDescent="0.35">
      <c r="A177" s="731" t="s">
        <v>495</v>
      </c>
      <c r="B177" s="709">
        <v>0</v>
      </c>
      <c r="C177" s="709">
        <v>0.82072000000000001</v>
      </c>
      <c r="D177" s="710">
        <v>0.82072000000000001</v>
      </c>
      <c r="E177" s="719" t="s">
        <v>326</v>
      </c>
      <c r="F177" s="709">
        <v>0</v>
      </c>
      <c r="G177" s="710">
        <v>0</v>
      </c>
      <c r="H177" s="712">
        <v>0</v>
      </c>
      <c r="I177" s="709">
        <v>0.21163999999999999</v>
      </c>
      <c r="J177" s="710">
        <v>0.21163999999999999</v>
      </c>
      <c r="K177" s="720" t="s">
        <v>326</v>
      </c>
    </row>
    <row r="178" spans="1:11" ht="14.4" customHeight="1" thickBot="1" x14ac:dyDescent="0.35">
      <c r="A178" s="727" t="s">
        <v>496</v>
      </c>
      <c r="B178" s="709">
        <v>167953.49066456899</v>
      </c>
      <c r="C178" s="709">
        <v>163833.19216999999</v>
      </c>
      <c r="D178" s="710">
        <v>-4120.2984945694898</v>
      </c>
      <c r="E178" s="711">
        <v>0.975467622147</v>
      </c>
      <c r="F178" s="709">
        <v>176688.93766809799</v>
      </c>
      <c r="G178" s="710">
        <v>73620.390695041002</v>
      </c>
      <c r="H178" s="712">
        <v>16864.000970000001</v>
      </c>
      <c r="I178" s="709">
        <v>71022.996440000003</v>
      </c>
      <c r="J178" s="710">
        <v>-2597.3942550410002</v>
      </c>
      <c r="K178" s="713">
        <v>0.40196628819699998</v>
      </c>
    </row>
    <row r="179" spans="1:11" ht="14.4" customHeight="1" thickBot="1" x14ac:dyDescent="0.35">
      <c r="A179" s="728" t="s">
        <v>497</v>
      </c>
      <c r="B179" s="709">
        <v>167940.319806282</v>
      </c>
      <c r="C179" s="709">
        <v>163705.91261999999</v>
      </c>
      <c r="D179" s="710">
        <v>-4234.40718628166</v>
      </c>
      <c r="E179" s="711">
        <v>0.97478623840199996</v>
      </c>
      <c r="F179" s="709">
        <v>176669.73540990401</v>
      </c>
      <c r="G179" s="710">
        <v>73612.389754126605</v>
      </c>
      <c r="H179" s="712">
        <v>16820.243880000002</v>
      </c>
      <c r="I179" s="709">
        <v>70955.074410000001</v>
      </c>
      <c r="J179" s="710">
        <v>-2657.3153441265599</v>
      </c>
      <c r="K179" s="713">
        <v>0.40162552032600002</v>
      </c>
    </row>
    <row r="180" spans="1:11" ht="14.4" customHeight="1" thickBot="1" x14ac:dyDescent="0.35">
      <c r="A180" s="729" t="s">
        <v>498</v>
      </c>
      <c r="B180" s="709">
        <v>167940.319806282</v>
      </c>
      <c r="C180" s="709">
        <v>163705.91261999999</v>
      </c>
      <c r="D180" s="710">
        <v>-4234.40718628166</v>
      </c>
      <c r="E180" s="711">
        <v>0.97478623840199996</v>
      </c>
      <c r="F180" s="709">
        <v>176669.73540990401</v>
      </c>
      <c r="G180" s="710">
        <v>73612.389754126605</v>
      </c>
      <c r="H180" s="712">
        <v>16820.243880000002</v>
      </c>
      <c r="I180" s="709">
        <v>70955.074410000001</v>
      </c>
      <c r="J180" s="710">
        <v>-2657.3153441265599</v>
      </c>
      <c r="K180" s="713">
        <v>0.40162552032600002</v>
      </c>
    </row>
    <row r="181" spans="1:11" ht="14.4" customHeight="1" thickBot="1" x14ac:dyDescent="0.35">
      <c r="A181" s="730" t="s">
        <v>499</v>
      </c>
      <c r="B181" s="714">
        <v>0.30296716341300001</v>
      </c>
      <c r="C181" s="714">
        <v>0.2</v>
      </c>
      <c r="D181" s="715">
        <v>-0.102967163413</v>
      </c>
      <c r="E181" s="721">
        <v>0.66013754674400005</v>
      </c>
      <c r="F181" s="714">
        <v>0.18440252539300001</v>
      </c>
      <c r="G181" s="715">
        <v>7.6834385579999998E-2</v>
      </c>
      <c r="H181" s="717">
        <v>0</v>
      </c>
      <c r="I181" s="714">
        <v>0.15</v>
      </c>
      <c r="J181" s="715">
        <v>7.3165614419000005E-2</v>
      </c>
      <c r="K181" s="722">
        <v>0.81343788367299996</v>
      </c>
    </row>
    <row r="182" spans="1:11" ht="14.4" customHeight="1" thickBot="1" x14ac:dyDescent="0.35">
      <c r="A182" s="731" t="s">
        <v>500</v>
      </c>
      <c r="B182" s="709">
        <v>0.254574147571</v>
      </c>
      <c r="C182" s="709">
        <v>0.2</v>
      </c>
      <c r="D182" s="710">
        <v>-5.4574147571000001E-2</v>
      </c>
      <c r="E182" s="711">
        <v>0.78562572793800001</v>
      </c>
      <c r="F182" s="709">
        <v>0.18440252539300001</v>
      </c>
      <c r="G182" s="710">
        <v>7.6834385579999998E-2</v>
      </c>
      <c r="H182" s="712">
        <v>0</v>
      </c>
      <c r="I182" s="709">
        <v>0.15</v>
      </c>
      <c r="J182" s="710">
        <v>7.3165614419000005E-2</v>
      </c>
      <c r="K182" s="713">
        <v>0.81343788367299996</v>
      </c>
    </row>
    <row r="183" spans="1:11" ht="14.4" customHeight="1" thickBot="1" x14ac:dyDescent="0.35">
      <c r="A183" s="731" t="s">
        <v>501</v>
      </c>
      <c r="B183" s="709">
        <v>4.8393015842000002E-2</v>
      </c>
      <c r="C183" s="709">
        <v>0</v>
      </c>
      <c r="D183" s="710">
        <v>-4.8393015842000002E-2</v>
      </c>
      <c r="E183" s="711">
        <v>0</v>
      </c>
      <c r="F183" s="709">
        <v>0</v>
      </c>
      <c r="G183" s="710">
        <v>0</v>
      </c>
      <c r="H183" s="712">
        <v>0</v>
      </c>
      <c r="I183" s="709">
        <v>0</v>
      </c>
      <c r="J183" s="710">
        <v>0</v>
      </c>
      <c r="K183" s="713">
        <v>0</v>
      </c>
    </row>
    <row r="184" spans="1:11" ht="14.4" customHeight="1" thickBot="1" x14ac:dyDescent="0.35">
      <c r="A184" s="730" t="s">
        <v>502</v>
      </c>
      <c r="B184" s="714">
        <v>700.00007018806002</v>
      </c>
      <c r="C184" s="714">
        <v>1270.11052</v>
      </c>
      <c r="D184" s="715">
        <v>570.11044981194004</v>
      </c>
      <c r="E184" s="721">
        <v>1.814443418068</v>
      </c>
      <c r="F184" s="714">
        <v>1059.3690128570599</v>
      </c>
      <c r="G184" s="715">
        <v>441.403755357107</v>
      </c>
      <c r="H184" s="717">
        <v>9.8551599999999997</v>
      </c>
      <c r="I184" s="714">
        <v>402.14312999999999</v>
      </c>
      <c r="J184" s="715">
        <v>-39.260625357106001</v>
      </c>
      <c r="K184" s="722">
        <v>0.379606279888</v>
      </c>
    </row>
    <row r="185" spans="1:11" ht="14.4" customHeight="1" thickBot="1" x14ac:dyDescent="0.35">
      <c r="A185" s="731" t="s">
        <v>503</v>
      </c>
      <c r="B185" s="709">
        <v>700.00007018806002</v>
      </c>
      <c r="C185" s="709">
        <v>1270.11052</v>
      </c>
      <c r="D185" s="710">
        <v>570.11044981194004</v>
      </c>
      <c r="E185" s="711">
        <v>1.814443418068</v>
      </c>
      <c r="F185" s="709">
        <v>1059.3690128570599</v>
      </c>
      <c r="G185" s="710">
        <v>441.403755357107</v>
      </c>
      <c r="H185" s="712">
        <v>9.8551599999999997</v>
      </c>
      <c r="I185" s="709">
        <v>402.14312999999999</v>
      </c>
      <c r="J185" s="710">
        <v>-39.260625357106001</v>
      </c>
      <c r="K185" s="713">
        <v>0.379606279888</v>
      </c>
    </row>
    <row r="186" spans="1:11" ht="14.4" customHeight="1" thickBot="1" x14ac:dyDescent="0.35">
      <c r="A186" s="730" t="s">
        <v>504</v>
      </c>
      <c r="B186" s="714">
        <v>14.000001403761001</v>
      </c>
      <c r="C186" s="714">
        <v>317.32922000000002</v>
      </c>
      <c r="D186" s="715">
        <v>303.329218596239</v>
      </c>
      <c r="E186" s="721">
        <v>22.666370584416001</v>
      </c>
      <c r="F186" s="714">
        <v>21</v>
      </c>
      <c r="G186" s="715">
        <v>8.75</v>
      </c>
      <c r="H186" s="717">
        <v>0</v>
      </c>
      <c r="I186" s="714">
        <v>64.752359999999996</v>
      </c>
      <c r="J186" s="715">
        <v>56.002360000000003</v>
      </c>
      <c r="K186" s="722">
        <v>3.0834457142849998</v>
      </c>
    </row>
    <row r="187" spans="1:11" ht="14.4" customHeight="1" thickBot="1" x14ac:dyDescent="0.35">
      <c r="A187" s="731" t="s">
        <v>505</v>
      </c>
      <c r="B187" s="709">
        <v>14.000001403761001</v>
      </c>
      <c r="C187" s="709">
        <v>317.32922000000002</v>
      </c>
      <c r="D187" s="710">
        <v>303.329218596239</v>
      </c>
      <c r="E187" s="711">
        <v>22.666370584416001</v>
      </c>
      <c r="F187" s="709">
        <v>21</v>
      </c>
      <c r="G187" s="710">
        <v>8.75</v>
      </c>
      <c r="H187" s="712">
        <v>0</v>
      </c>
      <c r="I187" s="709">
        <v>64.752359999999996</v>
      </c>
      <c r="J187" s="710">
        <v>56.002360000000003</v>
      </c>
      <c r="K187" s="713">
        <v>3.0834457142849998</v>
      </c>
    </row>
    <row r="188" spans="1:11" ht="14.4" customHeight="1" thickBot="1" x14ac:dyDescent="0.35">
      <c r="A188" s="730" t="s">
        <v>506</v>
      </c>
      <c r="B188" s="714">
        <v>0</v>
      </c>
      <c r="C188" s="714">
        <v>0</v>
      </c>
      <c r="D188" s="715">
        <v>0</v>
      </c>
      <c r="E188" s="716" t="s">
        <v>326</v>
      </c>
      <c r="F188" s="714">
        <v>0</v>
      </c>
      <c r="G188" s="715">
        <v>0</v>
      </c>
      <c r="H188" s="717">
        <v>0</v>
      </c>
      <c r="I188" s="714">
        <v>-1.2087000000000001</v>
      </c>
      <c r="J188" s="715">
        <v>-1.2087000000000001</v>
      </c>
      <c r="K188" s="718" t="s">
        <v>373</v>
      </c>
    </row>
    <row r="189" spans="1:11" ht="14.4" customHeight="1" thickBot="1" x14ac:dyDescent="0.35">
      <c r="A189" s="731" t="s">
        <v>507</v>
      </c>
      <c r="B189" s="709">
        <v>0</v>
      </c>
      <c r="C189" s="709">
        <v>0</v>
      </c>
      <c r="D189" s="710">
        <v>0</v>
      </c>
      <c r="E189" s="719" t="s">
        <v>326</v>
      </c>
      <c r="F189" s="709">
        <v>0</v>
      </c>
      <c r="G189" s="710">
        <v>0</v>
      </c>
      <c r="H189" s="712">
        <v>0</v>
      </c>
      <c r="I189" s="709">
        <v>-1.2087000000000001</v>
      </c>
      <c r="J189" s="710">
        <v>-1.2087000000000001</v>
      </c>
      <c r="K189" s="720" t="s">
        <v>373</v>
      </c>
    </row>
    <row r="190" spans="1:11" ht="14.4" customHeight="1" thickBot="1" x14ac:dyDescent="0.35">
      <c r="A190" s="730" t="s">
        <v>508</v>
      </c>
      <c r="B190" s="714">
        <v>0</v>
      </c>
      <c r="C190" s="714">
        <v>0.189</v>
      </c>
      <c r="D190" s="715">
        <v>0.189</v>
      </c>
      <c r="E190" s="716" t="s">
        <v>373</v>
      </c>
      <c r="F190" s="714">
        <v>0.18199452128999999</v>
      </c>
      <c r="G190" s="715">
        <v>7.5831050536999997E-2</v>
      </c>
      <c r="H190" s="717">
        <v>0</v>
      </c>
      <c r="I190" s="714">
        <v>0</v>
      </c>
      <c r="J190" s="715">
        <v>-7.5831050536999997E-2</v>
      </c>
      <c r="K190" s="722">
        <v>0</v>
      </c>
    </row>
    <row r="191" spans="1:11" ht="14.4" customHeight="1" thickBot="1" x14ac:dyDescent="0.35">
      <c r="A191" s="731" t="s">
        <v>509</v>
      </c>
      <c r="B191" s="709">
        <v>0</v>
      </c>
      <c r="C191" s="709">
        <v>0.189</v>
      </c>
      <c r="D191" s="710">
        <v>0.189</v>
      </c>
      <c r="E191" s="719" t="s">
        <v>373</v>
      </c>
      <c r="F191" s="709">
        <v>0.18199452128999999</v>
      </c>
      <c r="G191" s="710">
        <v>7.5831050536999997E-2</v>
      </c>
      <c r="H191" s="712">
        <v>0</v>
      </c>
      <c r="I191" s="709">
        <v>0</v>
      </c>
      <c r="J191" s="710">
        <v>-7.5831050536999997E-2</v>
      </c>
      <c r="K191" s="713">
        <v>0</v>
      </c>
    </row>
    <row r="192" spans="1:11" ht="14.4" customHeight="1" thickBot="1" x14ac:dyDescent="0.35">
      <c r="A192" s="730" t="s">
        <v>510</v>
      </c>
      <c r="B192" s="714">
        <v>167226.01676752599</v>
      </c>
      <c r="C192" s="714">
        <v>156053.21614999999</v>
      </c>
      <c r="D192" s="715">
        <v>-11172.8006175265</v>
      </c>
      <c r="E192" s="721">
        <v>0.93318742601399995</v>
      </c>
      <c r="F192" s="714">
        <v>175589</v>
      </c>
      <c r="G192" s="715">
        <v>73162.083333333299</v>
      </c>
      <c r="H192" s="717">
        <v>13444.62305</v>
      </c>
      <c r="I192" s="714">
        <v>67122.812399999995</v>
      </c>
      <c r="J192" s="715">
        <v>-6039.2709333333296</v>
      </c>
      <c r="K192" s="722">
        <v>0.38227230862900002</v>
      </c>
    </row>
    <row r="193" spans="1:11" ht="14.4" customHeight="1" thickBot="1" x14ac:dyDescent="0.35">
      <c r="A193" s="731" t="s">
        <v>511</v>
      </c>
      <c r="B193" s="709">
        <v>97335.009759649707</v>
      </c>
      <c r="C193" s="709">
        <v>88218.378479999999</v>
      </c>
      <c r="D193" s="710">
        <v>-9116.6312796497405</v>
      </c>
      <c r="E193" s="711">
        <v>0.906337593203</v>
      </c>
      <c r="F193" s="709">
        <v>101320</v>
      </c>
      <c r="G193" s="710">
        <v>42216.666666666701</v>
      </c>
      <c r="H193" s="712">
        <v>6615.2762199999997</v>
      </c>
      <c r="I193" s="709">
        <v>37117.546150000002</v>
      </c>
      <c r="J193" s="710">
        <v>-5099.1205166666696</v>
      </c>
      <c r="K193" s="713">
        <v>0.36633977644999999</v>
      </c>
    </row>
    <row r="194" spans="1:11" ht="14.4" customHeight="1" thickBot="1" x14ac:dyDescent="0.35">
      <c r="A194" s="731" t="s">
        <v>512</v>
      </c>
      <c r="B194" s="709">
        <v>69891.007007876702</v>
      </c>
      <c r="C194" s="709">
        <v>67834.837669999994</v>
      </c>
      <c r="D194" s="710">
        <v>-2056.16933787672</v>
      </c>
      <c r="E194" s="711">
        <v>0.97058034465499998</v>
      </c>
      <c r="F194" s="709">
        <v>74269</v>
      </c>
      <c r="G194" s="710">
        <v>30945.416666666701</v>
      </c>
      <c r="H194" s="712">
        <v>6829.3468300000004</v>
      </c>
      <c r="I194" s="709">
        <v>30005.266250000001</v>
      </c>
      <c r="J194" s="710">
        <v>-940.150416666664</v>
      </c>
      <c r="K194" s="713">
        <v>0.40400794746099999</v>
      </c>
    </row>
    <row r="195" spans="1:11" ht="14.4" customHeight="1" thickBot="1" x14ac:dyDescent="0.35">
      <c r="A195" s="730" t="s">
        <v>513</v>
      </c>
      <c r="B195" s="714">
        <v>0</v>
      </c>
      <c r="C195" s="714">
        <v>6064.8677299999999</v>
      </c>
      <c r="D195" s="715">
        <v>6064.8677299999999</v>
      </c>
      <c r="E195" s="716" t="s">
        <v>326</v>
      </c>
      <c r="F195" s="714">
        <v>0</v>
      </c>
      <c r="G195" s="715">
        <v>0</v>
      </c>
      <c r="H195" s="717">
        <v>3365.7656699999998</v>
      </c>
      <c r="I195" s="714">
        <v>3366.4252200000001</v>
      </c>
      <c r="J195" s="715">
        <v>3366.4252200000001</v>
      </c>
      <c r="K195" s="718" t="s">
        <v>326</v>
      </c>
    </row>
    <row r="196" spans="1:11" ht="14.4" customHeight="1" thickBot="1" x14ac:dyDescent="0.35">
      <c r="A196" s="731" t="s">
        <v>514</v>
      </c>
      <c r="B196" s="709">
        <v>0</v>
      </c>
      <c r="C196" s="709">
        <v>1108.8239599999999</v>
      </c>
      <c r="D196" s="710">
        <v>1108.8239599999999</v>
      </c>
      <c r="E196" s="719" t="s">
        <v>326</v>
      </c>
      <c r="F196" s="709">
        <v>0</v>
      </c>
      <c r="G196" s="710">
        <v>0</v>
      </c>
      <c r="H196" s="712">
        <v>3365.7656699999998</v>
      </c>
      <c r="I196" s="709">
        <v>3365.7656699999998</v>
      </c>
      <c r="J196" s="710">
        <v>3365.7656699999998</v>
      </c>
      <c r="K196" s="720" t="s">
        <v>326</v>
      </c>
    </row>
    <row r="197" spans="1:11" ht="14.4" customHeight="1" thickBot="1" x14ac:dyDescent="0.35">
      <c r="A197" s="731" t="s">
        <v>515</v>
      </c>
      <c r="B197" s="709">
        <v>0</v>
      </c>
      <c r="C197" s="709">
        <v>4956.0437700000002</v>
      </c>
      <c r="D197" s="710">
        <v>4956.0437700000002</v>
      </c>
      <c r="E197" s="719" t="s">
        <v>326</v>
      </c>
      <c r="F197" s="709">
        <v>0</v>
      </c>
      <c r="G197" s="710">
        <v>0</v>
      </c>
      <c r="H197" s="712">
        <v>0</v>
      </c>
      <c r="I197" s="709">
        <v>0.65954999999999997</v>
      </c>
      <c r="J197" s="710">
        <v>0.65954999999999997</v>
      </c>
      <c r="K197" s="720" t="s">
        <v>326</v>
      </c>
    </row>
    <row r="198" spans="1:11" ht="14.4" customHeight="1" thickBot="1" x14ac:dyDescent="0.35">
      <c r="A198" s="728" t="s">
        <v>516</v>
      </c>
      <c r="B198" s="709">
        <v>3.711678147517</v>
      </c>
      <c r="C198" s="709">
        <v>33.479550000000003</v>
      </c>
      <c r="D198" s="710">
        <v>29.767871852481999</v>
      </c>
      <c r="E198" s="711">
        <v>9.0200574159119995</v>
      </c>
      <c r="F198" s="709">
        <v>5.0294550814969998</v>
      </c>
      <c r="G198" s="710">
        <v>2.0956062839570002</v>
      </c>
      <c r="H198" s="712">
        <v>4.9430899999999998</v>
      </c>
      <c r="I198" s="709">
        <v>28.82272</v>
      </c>
      <c r="J198" s="710">
        <v>26.727113716041998</v>
      </c>
      <c r="K198" s="713">
        <v>5.7307838588779996</v>
      </c>
    </row>
    <row r="199" spans="1:11" ht="14.4" customHeight="1" thickBot="1" x14ac:dyDescent="0.35">
      <c r="A199" s="729" t="s">
        <v>517</v>
      </c>
      <c r="B199" s="709">
        <v>0</v>
      </c>
      <c r="C199" s="709">
        <v>0</v>
      </c>
      <c r="D199" s="710">
        <v>0</v>
      </c>
      <c r="E199" s="711">
        <v>1</v>
      </c>
      <c r="F199" s="709">
        <v>0</v>
      </c>
      <c r="G199" s="710">
        <v>0</v>
      </c>
      <c r="H199" s="712">
        <v>0</v>
      </c>
      <c r="I199" s="709">
        <v>10.4907</v>
      </c>
      <c r="J199" s="710">
        <v>10.4907</v>
      </c>
      <c r="K199" s="720" t="s">
        <v>373</v>
      </c>
    </row>
    <row r="200" spans="1:11" ht="14.4" customHeight="1" thickBot="1" x14ac:dyDescent="0.35">
      <c r="A200" s="730" t="s">
        <v>518</v>
      </c>
      <c r="B200" s="714">
        <v>0</v>
      </c>
      <c r="C200" s="714">
        <v>0</v>
      </c>
      <c r="D200" s="715">
        <v>0</v>
      </c>
      <c r="E200" s="721">
        <v>1</v>
      </c>
      <c r="F200" s="714">
        <v>0</v>
      </c>
      <c r="G200" s="715">
        <v>0</v>
      </c>
      <c r="H200" s="717">
        <v>0</v>
      </c>
      <c r="I200" s="714">
        <v>10.4907</v>
      </c>
      <c r="J200" s="715">
        <v>10.4907</v>
      </c>
      <c r="K200" s="718" t="s">
        <v>373</v>
      </c>
    </row>
    <row r="201" spans="1:11" ht="14.4" customHeight="1" thickBot="1" x14ac:dyDescent="0.35">
      <c r="A201" s="731" t="s">
        <v>519</v>
      </c>
      <c r="B201" s="709">
        <v>0</v>
      </c>
      <c r="C201" s="709">
        <v>0</v>
      </c>
      <c r="D201" s="710">
        <v>0</v>
      </c>
      <c r="E201" s="711">
        <v>1</v>
      </c>
      <c r="F201" s="709">
        <v>0</v>
      </c>
      <c r="G201" s="710">
        <v>0</v>
      </c>
      <c r="H201" s="712">
        <v>0</v>
      </c>
      <c r="I201" s="709">
        <v>10.4907</v>
      </c>
      <c r="J201" s="710">
        <v>10.4907</v>
      </c>
      <c r="K201" s="720" t="s">
        <v>373</v>
      </c>
    </row>
    <row r="202" spans="1:11" ht="14.4" customHeight="1" thickBot="1" x14ac:dyDescent="0.35">
      <c r="A202" s="734" t="s">
        <v>520</v>
      </c>
      <c r="B202" s="714">
        <v>3.711678147517</v>
      </c>
      <c r="C202" s="714">
        <v>33.479550000000003</v>
      </c>
      <c r="D202" s="715">
        <v>29.767871852481999</v>
      </c>
      <c r="E202" s="721">
        <v>9.0200574159119995</v>
      </c>
      <c r="F202" s="714">
        <v>5.0294550814969998</v>
      </c>
      <c r="G202" s="715">
        <v>2.0956062839570002</v>
      </c>
      <c r="H202" s="717">
        <v>4.9430899999999998</v>
      </c>
      <c r="I202" s="714">
        <v>18.33202</v>
      </c>
      <c r="J202" s="715">
        <v>16.236413716042001</v>
      </c>
      <c r="K202" s="722">
        <v>3.644931648249</v>
      </c>
    </row>
    <row r="203" spans="1:11" ht="14.4" customHeight="1" thickBot="1" x14ac:dyDescent="0.35">
      <c r="A203" s="730" t="s">
        <v>521</v>
      </c>
      <c r="B203" s="714">
        <v>0</v>
      </c>
      <c r="C203" s="714">
        <v>24.000029999999999</v>
      </c>
      <c r="D203" s="715">
        <v>24.000029999999999</v>
      </c>
      <c r="E203" s="716" t="s">
        <v>326</v>
      </c>
      <c r="F203" s="714">
        <v>0</v>
      </c>
      <c r="G203" s="715">
        <v>0</v>
      </c>
      <c r="H203" s="717">
        <v>1.0000000000000001E-5</v>
      </c>
      <c r="I203" s="714">
        <v>5.4000000000000001E-4</v>
      </c>
      <c r="J203" s="715">
        <v>5.4000000000000001E-4</v>
      </c>
      <c r="K203" s="718" t="s">
        <v>326</v>
      </c>
    </row>
    <row r="204" spans="1:11" ht="14.4" customHeight="1" thickBot="1" x14ac:dyDescent="0.35">
      <c r="A204" s="731" t="s">
        <v>522</v>
      </c>
      <c r="B204" s="709">
        <v>0</v>
      </c>
      <c r="C204" s="709">
        <v>3.0000000000000001E-5</v>
      </c>
      <c r="D204" s="710">
        <v>3.0000000000000001E-5</v>
      </c>
      <c r="E204" s="719" t="s">
        <v>326</v>
      </c>
      <c r="F204" s="709">
        <v>0</v>
      </c>
      <c r="G204" s="710">
        <v>0</v>
      </c>
      <c r="H204" s="712">
        <v>1.0000000000000001E-5</v>
      </c>
      <c r="I204" s="709">
        <v>5.4000000000000001E-4</v>
      </c>
      <c r="J204" s="710">
        <v>5.4000000000000001E-4</v>
      </c>
      <c r="K204" s="720" t="s">
        <v>326</v>
      </c>
    </row>
    <row r="205" spans="1:11" ht="14.4" customHeight="1" thickBot="1" x14ac:dyDescent="0.35">
      <c r="A205" s="731" t="s">
        <v>523</v>
      </c>
      <c r="B205" s="709">
        <v>0</v>
      </c>
      <c r="C205" s="709">
        <v>24</v>
      </c>
      <c r="D205" s="710">
        <v>24</v>
      </c>
      <c r="E205" s="719" t="s">
        <v>326</v>
      </c>
      <c r="F205" s="709">
        <v>0</v>
      </c>
      <c r="G205" s="710">
        <v>0</v>
      </c>
      <c r="H205" s="712">
        <v>0</v>
      </c>
      <c r="I205" s="709">
        <v>0</v>
      </c>
      <c r="J205" s="710">
        <v>0</v>
      </c>
      <c r="K205" s="720" t="s">
        <v>326</v>
      </c>
    </row>
    <row r="206" spans="1:11" ht="14.4" customHeight="1" thickBot="1" x14ac:dyDescent="0.35">
      <c r="A206" s="730" t="s">
        <v>524</v>
      </c>
      <c r="B206" s="714">
        <v>3.711678147517</v>
      </c>
      <c r="C206" s="714">
        <v>5.4895199999999997</v>
      </c>
      <c r="D206" s="715">
        <v>1.7778418524820001</v>
      </c>
      <c r="E206" s="721">
        <v>1.4789859955039999</v>
      </c>
      <c r="F206" s="714">
        <v>5.0294550814969998</v>
      </c>
      <c r="G206" s="715">
        <v>2.0956062839570002</v>
      </c>
      <c r="H206" s="717">
        <v>4.9430800000000001</v>
      </c>
      <c r="I206" s="714">
        <v>18.331479999999999</v>
      </c>
      <c r="J206" s="715">
        <v>16.235873716042001</v>
      </c>
      <c r="K206" s="722">
        <v>3.6448242807529998</v>
      </c>
    </row>
    <row r="207" spans="1:11" ht="14.4" customHeight="1" thickBot="1" x14ac:dyDescent="0.35">
      <c r="A207" s="731" t="s">
        <v>525</v>
      </c>
      <c r="B207" s="709">
        <v>0</v>
      </c>
      <c r="C207" s="709">
        <v>3.5000000000000003E-2</v>
      </c>
      <c r="D207" s="710">
        <v>3.5000000000000003E-2</v>
      </c>
      <c r="E207" s="719" t="s">
        <v>373</v>
      </c>
      <c r="F207" s="709">
        <v>0</v>
      </c>
      <c r="G207" s="710">
        <v>0</v>
      </c>
      <c r="H207" s="712">
        <v>3.4000000000000002E-2</v>
      </c>
      <c r="I207" s="709">
        <v>3.4000000000000002E-2</v>
      </c>
      <c r="J207" s="710">
        <v>3.4000000000000002E-2</v>
      </c>
      <c r="K207" s="720" t="s">
        <v>326</v>
      </c>
    </row>
    <row r="208" spans="1:11" ht="14.4" customHeight="1" thickBot="1" x14ac:dyDescent="0.35">
      <c r="A208" s="731" t="s">
        <v>526</v>
      </c>
      <c r="B208" s="709">
        <v>3.711678147517</v>
      </c>
      <c r="C208" s="709">
        <v>0</v>
      </c>
      <c r="D208" s="710">
        <v>-3.711678147517</v>
      </c>
      <c r="E208" s="711">
        <v>0</v>
      </c>
      <c r="F208" s="709">
        <v>0</v>
      </c>
      <c r="G208" s="710">
        <v>0</v>
      </c>
      <c r="H208" s="712">
        <v>0</v>
      </c>
      <c r="I208" s="709">
        <v>0</v>
      </c>
      <c r="J208" s="710">
        <v>0</v>
      </c>
      <c r="K208" s="713">
        <v>0</v>
      </c>
    </row>
    <row r="209" spans="1:11" ht="14.4" customHeight="1" thickBot="1" x14ac:dyDescent="0.35">
      <c r="A209" s="731" t="s">
        <v>527</v>
      </c>
      <c r="B209" s="709">
        <v>0</v>
      </c>
      <c r="C209" s="709">
        <v>5.4545199999999996</v>
      </c>
      <c r="D209" s="710">
        <v>5.4545199999999996</v>
      </c>
      <c r="E209" s="719" t="s">
        <v>373</v>
      </c>
      <c r="F209" s="709">
        <v>5.0294550814969998</v>
      </c>
      <c r="G209" s="710">
        <v>2.0956062839570002</v>
      </c>
      <c r="H209" s="712">
        <v>4.9090800000000003</v>
      </c>
      <c r="I209" s="709">
        <v>18.29748</v>
      </c>
      <c r="J209" s="710">
        <v>16.201873716042002</v>
      </c>
      <c r="K209" s="713">
        <v>3.638064105058</v>
      </c>
    </row>
    <row r="210" spans="1:11" ht="14.4" customHeight="1" thickBot="1" x14ac:dyDescent="0.35">
      <c r="A210" s="730" t="s">
        <v>528</v>
      </c>
      <c r="B210" s="714">
        <v>0</v>
      </c>
      <c r="C210" s="714">
        <v>3.99</v>
      </c>
      <c r="D210" s="715">
        <v>3.99</v>
      </c>
      <c r="E210" s="716" t="s">
        <v>326</v>
      </c>
      <c r="F210" s="714">
        <v>0</v>
      </c>
      <c r="G210" s="715">
        <v>0</v>
      </c>
      <c r="H210" s="717">
        <v>0</v>
      </c>
      <c r="I210" s="714">
        <v>0</v>
      </c>
      <c r="J210" s="715">
        <v>0</v>
      </c>
      <c r="K210" s="722">
        <v>0</v>
      </c>
    </row>
    <row r="211" spans="1:11" ht="14.4" customHeight="1" thickBot="1" x14ac:dyDescent="0.35">
      <c r="A211" s="731" t="s">
        <v>529</v>
      </c>
      <c r="B211" s="709">
        <v>0</v>
      </c>
      <c r="C211" s="709">
        <v>3.99</v>
      </c>
      <c r="D211" s="710">
        <v>3.99</v>
      </c>
      <c r="E211" s="719" t="s">
        <v>326</v>
      </c>
      <c r="F211" s="709">
        <v>0</v>
      </c>
      <c r="G211" s="710">
        <v>0</v>
      </c>
      <c r="H211" s="712">
        <v>0</v>
      </c>
      <c r="I211" s="709">
        <v>0</v>
      </c>
      <c r="J211" s="710">
        <v>0</v>
      </c>
      <c r="K211" s="713">
        <v>0</v>
      </c>
    </row>
    <row r="212" spans="1:11" ht="14.4" customHeight="1" thickBot="1" x14ac:dyDescent="0.35">
      <c r="A212" s="728" t="s">
        <v>530</v>
      </c>
      <c r="B212" s="709">
        <v>0</v>
      </c>
      <c r="C212" s="709">
        <v>0</v>
      </c>
      <c r="D212" s="710">
        <v>0</v>
      </c>
      <c r="E212" s="719" t="s">
        <v>326</v>
      </c>
      <c r="F212" s="709">
        <v>0</v>
      </c>
      <c r="G212" s="710">
        <v>0</v>
      </c>
      <c r="H212" s="712">
        <v>0</v>
      </c>
      <c r="I212" s="709">
        <v>0.28531000000000001</v>
      </c>
      <c r="J212" s="710">
        <v>0.28531000000000001</v>
      </c>
      <c r="K212" s="720" t="s">
        <v>373</v>
      </c>
    </row>
    <row r="213" spans="1:11" ht="14.4" customHeight="1" thickBot="1" x14ac:dyDescent="0.35">
      <c r="A213" s="734" t="s">
        <v>531</v>
      </c>
      <c r="B213" s="714">
        <v>0</v>
      </c>
      <c r="C213" s="714">
        <v>0</v>
      </c>
      <c r="D213" s="715">
        <v>0</v>
      </c>
      <c r="E213" s="716" t="s">
        <v>326</v>
      </c>
      <c r="F213" s="714">
        <v>0</v>
      </c>
      <c r="G213" s="715">
        <v>0</v>
      </c>
      <c r="H213" s="717">
        <v>0</v>
      </c>
      <c r="I213" s="714">
        <v>0.28531000000000001</v>
      </c>
      <c r="J213" s="715">
        <v>0.28531000000000001</v>
      </c>
      <c r="K213" s="718" t="s">
        <v>373</v>
      </c>
    </row>
    <row r="214" spans="1:11" ht="14.4" customHeight="1" thickBot="1" x14ac:dyDescent="0.35">
      <c r="A214" s="730" t="s">
        <v>532</v>
      </c>
      <c r="B214" s="714">
        <v>0</v>
      </c>
      <c r="C214" s="714">
        <v>0</v>
      </c>
      <c r="D214" s="715">
        <v>0</v>
      </c>
      <c r="E214" s="716" t="s">
        <v>326</v>
      </c>
      <c r="F214" s="714">
        <v>0</v>
      </c>
      <c r="G214" s="715">
        <v>0</v>
      </c>
      <c r="H214" s="717">
        <v>0</v>
      </c>
      <c r="I214" s="714">
        <v>0.28531000000000001</v>
      </c>
      <c r="J214" s="715">
        <v>0.28531000000000001</v>
      </c>
      <c r="K214" s="718" t="s">
        <v>373</v>
      </c>
    </row>
    <row r="215" spans="1:11" ht="14.4" customHeight="1" thickBot="1" x14ac:dyDescent="0.35">
      <c r="A215" s="731" t="s">
        <v>533</v>
      </c>
      <c r="B215" s="709">
        <v>0</v>
      </c>
      <c r="C215" s="709">
        <v>0</v>
      </c>
      <c r="D215" s="710">
        <v>0</v>
      </c>
      <c r="E215" s="719" t="s">
        <v>326</v>
      </c>
      <c r="F215" s="709">
        <v>0</v>
      </c>
      <c r="G215" s="710">
        <v>0</v>
      </c>
      <c r="H215" s="712">
        <v>0</v>
      </c>
      <c r="I215" s="709">
        <v>0.28531000000000001</v>
      </c>
      <c r="J215" s="710">
        <v>0.28531000000000001</v>
      </c>
      <c r="K215" s="720" t="s">
        <v>373</v>
      </c>
    </row>
    <row r="216" spans="1:11" ht="14.4" customHeight="1" thickBot="1" x14ac:dyDescent="0.35">
      <c r="A216" s="728" t="s">
        <v>534</v>
      </c>
      <c r="B216" s="709">
        <v>9.4591801402920002</v>
      </c>
      <c r="C216" s="709">
        <v>93.8</v>
      </c>
      <c r="D216" s="710">
        <v>84.340819859706997</v>
      </c>
      <c r="E216" s="711">
        <v>9.9162928085530009</v>
      </c>
      <c r="F216" s="709">
        <v>14.172803113162001</v>
      </c>
      <c r="G216" s="710">
        <v>5.905334630484</v>
      </c>
      <c r="H216" s="712">
        <v>38.814</v>
      </c>
      <c r="I216" s="709">
        <v>38.814</v>
      </c>
      <c r="J216" s="710">
        <v>32.908665369514999</v>
      </c>
      <c r="K216" s="713">
        <v>2.7386254991399999</v>
      </c>
    </row>
    <row r="217" spans="1:11" ht="14.4" customHeight="1" thickBot="1" x14ac:dyDescent="0.35">
      <c r="A217" s="734" t="s">
        <v>535</v>
      </c>
      <c r="B217" s="714">
        <v>9.4591801402920002</v>
      </c>
      <c r="C217" s="714">
        <v>93.8</v>
      </c>
      <c r="D217" s="715">
        <v>84.340819859706997</v>
      </c>
      <c r="E217" s="721">
        <v>9.9162928085530009</v>
      </c>
      <c r="F217" s="714">
        <v>14.172803113162001</v>
      </c>
      <c r="G217" s="715">
        <v>5.905334630484</v>
      </c>
      <c r="H217" s="717">
        <v>38.814</v>
      </c>
      <c r="I217" s="714">
        <v>38.814</v>
      </c>
      <c r="J217" s="715">
        <v>32.908665369514999</v>
      </c>
      <c r="K217" s="722">
        <v>2.7386254991399999</v>
      </c>
    </row>
    <row r="218" spans="1:11" ht="14.4" customHeight="1" thickBot="1" x14ac:dyDescent="0.35">
      <c r="A218" s="730" t="s">
        <v>536</v>
      </c>
      <c r="B218" s="714">
        <v>9.4591801402920002</v>
      </c>
      <c r="C218" s="714">
        <v>93.8</v>
      </c>
      <c r="D218" s="715">
        <v>84.340819859706997</v>
      </c>
      <c r="E218" s="721">
        <v>9.9162928085530009</v>
      </c>
      <c r="F218" s="714">
        <v>14.172803113162001</v>
      </c>
      <c r="G218" s="715">
        <v>5.905334630484</v>
      </c>
      <c r="H218" s="717">
        <v>38.814</v>
      </c>
      <c r="I218" s="714">
        <v>38.814</v>
      </c>
      <c r="J218" s="715">
        <v>32.908665369514999</v>
      </c>
      <c r="K218" s="722">
        <v>2.7386254991399999</v>
      </c>
    </row>
    <row r="219" spans="1:11" ht="14.4" customHeight="1" thickBot="1" x14ac:dyDescent="0.35">
      <c r="A219" s="731" t="s">
        <v>537</v>
      </c>
      <c r="B219" s="709">
        <v>9.4591801402920002</v>
      </c>
      <c r="C219" s="709">
        <v>93.8</v>
      </c>
      <c r="D219" s="710">
        <v>84.340819859706997</v>
      </c>
      <c r="E219" s="711">
        <v>9.9162928085530009</v>
      </c>
      <c r="F219" s="709">
        <v>14.172803113162001</v>
      </c>
      <c r="G219" s="710">
        <v>5.905334630484</v>
      </c>
      <c r="H219" s="712">
        <v>38.814</v>
      </c>
      <c r="I219" s="709">
        <v>38.814</v>
      </c>
      <c r="J219" s="710">
        <v>32.908665369514999</v>
      </c>
      <c r="K219" s="713">
        <v>2.7386254991399999</v>
      </c>
    </row>
    <row r="220" spans="1:11" ht="14.4" customHeight="1" thickBot="1" x14ac:dyDescent="0.35">
      <c r="A220" s="727" t="s">
        <v>538</v>
      </c>
      <c r="B220" s="709">
        <v>10119.1142413301</v>
      </c>
      <c r="C220" s="709">
        <v>11253.98647</v>
      </c>
      <c r="D220" s="710">
        <v>1134.8722286699301</v>
      </c>
      <c r="E220" s="711">
        <v>1.112151340681</v>
      </c>
      <c r="F220" s="709">
        <v>9945.3657913510906</v>
      </c>
      <c r="G220" s="710">
        <v>4143.9024130629596</v>
      </c>
      <c r="H220" s="712">
        <v>1016.12329</v>
      </c>
      <c r="I220" s="709">
        <v>4793.4331300000003</v>
      </c>
      <c r="J220" s="710">
        <v>649.53071693704396</v>
      </c>
      <c r="K220" s="713">
        <v>0.48197655375999998</v>
      </c>
    </row>
    <row r="221" spans="1:11" ht="14.4" customHeight="1" thickBot="1" x14ac:dyDescent="0.35">
      <c r="A221" s="732" t="s">
        <v>539</v>
      </c>
      <c r="B221" s="714">
        <v>10119.1142413301</v>
      </c>
      <c r="C221" s="714">
        <v>11253.98647</v>
      </c>
      <c r="D221" s="715">
        <v>1134.8722286699301</v>
      </c>
      <c r="E221" s="721">
        <v>1.112151340681</v>
      </c>
      <c r="F221" s="714">
        <v>9945.3657913510906</v>
      </c>
      <c r="G221" s="715">
        <v>4143.9024130629596</v>
      </c>
      <c r="H221" s="717">
        <v>1016.12329</v>
      </c>
      <c r="I221" s="714">
        <v>4793.4331300000003</v>
      </c>
      <c r="J221" s="715">
        <v>649.53071693704396</v>
      </c>
      <c r="K221" s="722">
        <v>0.48197655375999998</v>
      </c>
    </row>
    <row r="222" spans="1:11" ht="14.4" customHeight="1" thickBot="1" x14ac:dyDescent="0.35">
      <c r="A222" s="734" t="s">
        <v>54</v>
      </c>
      <c r="B222" s="714">
        <v>10119.1142413301</v>
      </c>
      <c r="C222" s="714">
        <v>11253.98647</v>
      </c>
      <c r="D222" s="715">
        <v>1134.8722286699301</v>
      </c>
      <c r="E222" s="721">
        <v>1.112151340681</v>
      </c>
      <c r="F222" s="714">
        <v>9945.3657913510906</v>
      </c>
      <c r="G222" s="715">
        <v>4143.9024130629596</v>
      </c>
      <c r="H222" s="717">
        <v>1016.12329</v>
      </c>
      <c r="I222" s="714">
        <v>4793.4331300000003</v>
      </c>
      <c r="J222" s="715">
        <v>649.53071693704396</v>
      </c>
      <c r="K222" s="722">
        <v>0.48197655375999998</v>
      </c>
    </row>
    <row r="223" spans="1:11" ht="14.4" customHeight="1" thickBot="1" x14ac:dyDescent="0.35">
      <c r="A223" s="733" t="s">
        <v>540</v>
      </c>
      <c r="B223" s="709">
        <v>0</v>
      </c>
      <c r="C223" s="709">
        <v>0</v>
      </c>
      <c r="D223" s="710">
        <v>0</v>
      </c>
      <c r="E223" s="711">
        <v>1</v>
      </c>
      <c r="F223" s="709">
        <v>359.88841301260999</v>
      </c>
      <c r="G223" s="710">
        <v>149.95350542192099</v>
      </c>
      <c r="H223" s="712">
        <v>23.448049999999999</v>
      </c>
      <c r="I223" s="709">
        <v>131.67207999999999</v>
      </c>
      <c r="J223" s="710">
        <v>-18.281425421920002</v>
      </c>
      <c r="K223" s="713">
        <v>0.36586918400000001</v>
      </c>
    </row>
    <row r="224" spans="1:11" ht="14.4" customHeight="1" thickBot="1" x14ac:dyDescent="0.35">
      <c r="A224" s="731" t="s">
        <v>541</v>
      </c>
      <c r="B224" s="709">
        <v>0</v>
      </c>
      <c r="C224" s="709">
        <v>0</v>
      </c>
      <c r="D224" s="710">
        <v>0</v>
      </c>
      <c r="E224" s="711">
        <v>1</v>
      </c>
      <c r="F224" s="709">
        <v>359.88841301260999</v>
      </c>
      <c r="G224" s="710">
        <v>149.95350542192099</v>
      </c>
      <c r="H224" s="712">
        <v>23.448049999999999</v>
      </c>
      <c r="I224" s="709">
        <v>131.67207999999999</v>
      </c>
      <c r="J224" s="710">
        <v>-18.281425421920002</v>
      </c>
      <c r="K224" s="713">
        <v>0.36586918400000001</v>
      </c>
    </row>
    <row r="225" spans="1:11" ht="14.4" customHeight="1" thickBot="1" x14ac:dyDescent="0.35">
      <c r="A225" s="730" t="s">
        <v>542</v>
      </c>
      <c r="B225" s="714">
        <v>101.29547641620201</v>
      </c>
      <c r="C225" s="714">
        <v>94.188000000000002</v>
      </c>
      <c r="D225" s="715">
        <v>-7.1074764162020001</v>
      </c>
      <c r="E225" s="721">
        <v>0.92983421700799995</v>
      </c>
      <c r="F225" s="714">
        <v>101.745586949849</v>
      </c>
      <c r="G225" s="715">
        <v>42.393994562437001</v>
      </c>
      <c r="H225" s="717">
        <v>7.6130000000000004</v>
      </c>
      <c r="I225" s="714">
        <v>39.073</v>
      </c>
      <c r="J225" s="715">
        <v>-3.3209945624369999</v>
      </c>
      <c r="K225" s="722">
        <v>0.38402648381400001</v>
      </c>
    </row>
    <row r="226" spans="1:11" ht="14.4" customHeight="1" thickBot="1" x14ac:dyDescent="0.35">
      <c r="A226" s="731" t="s">
        <v>543</v>
      </c>
      <c r="B226" s="709">
        <v>101.29547641620201</v>
      </c>
      <c r="C226" s="709">
        <v>94.188000000000002</v>
      </c>
      <c r="D226" s="710">
        <v>-7.1074764162020001</v>
      </c>
      <c r="E226" s="711">
        <v>0.92983421700799995</v>
      </c>
      <c r="F226" s="709">
        <v>101.745586949849</v>
      </c>
      <c r="G226" s="710">
        <v>42.393994562437001</v>
      </c>
      <c r="H226" s="712">
        <v>7.6130000000000004</v>
      </c>
      <c r="I226" s="709">
        <v>39.073</v>
      </c>
      <c r="J226" s="710">
        <v>-3.3209945624369999</v>
      </c>
      <c r="K226" s="713">
        <v>0.38402648381400001</v>
      </c>
    </row>
    <row r="227" spans="1:11" ht="14.4" customHeight="1" thickBot="1" x14ac:dyDescent="0.35">
      <c r="A227" s="730" t="s">
        <v>544</v>
      </c>
      <c r="B227" s="714">
        <v>195.86726380607701</v>
      </c>
      <c r="C227" s="714">
        <v>138.09389999999999</v>
      </c>
      <c r="D227" s="715">
        <v>-57.773363806077001</v>
      </c>
      <c r="E227" s="721">
        <v>0.70503818410700003</v>
      </c>
      <c r="F227" s="714">
        <v>190.83113238895601</v>
      </c>
      <c r="G227" s="715">
        <v>79.512971828730997</v>
      </c>
      <c r="H227" s="717">
        <v>7.4863</v>
      </c>
      <c r="I227" s="714">
        <v>66.023560000000003</v>
      </c>
      <c r="J227" s="715">
        <v>-13.489411828731001</v>
      </c>
      <c r="K227" s="722">
        <v>0.34597897718999998</v>
      </c>
    </row>
    <row r="228" spans="1:11" ht="14.4" customHeight="1" thickBot="1" x14ac:dyDescent="0.35">
      <c r="A228" s="731" t="s">
        <v>545</v>
      </c>
      <c r="B228" s="709">
        <v>56.574282453008003</v>
      </c>
      <c r="C228" s="709">
        <v>54.637999999999998</v>
      </c>
      <c r="D228" s="710">
        <v>-1.9362824530080001</v>
      </c>
      <c r="E228" s="711">
        <v>0.96577451150799998</v>
      </c>
      <c r="F228" s="709">
        <v>63.813818001648997</v>
      </c>
      <c r="G228" s="710">
        <v>26.589090834019999</v>
      </c>
      <c r="H228" s="712">
        <v>2.96</v>
      </c>
      <c r="I228" s="709">
        <v>34.945999999999998</v>
      </c>
      <c r="J228" s="710">
        <v>8.3569091659789994</v>
      </c>
      <c r="K228" s="713">
        <v>0.54762434053200004</v>
      </c>
    </row>
    <row r="229" spans="1:11" ht="14.4" customHeight="1" thickBot="1" x14ac:dyDescent="0.35">
      <c r="A229" s="731" t="s">
        <v>546</v>
      </c>
      <c r="B229" s="709">
        <v>104.80037031897299</v>
      </c>
      <c r="C229" s="709">
        <v>48.572800000000001</v>
      </c>
      <c r="D229" s="710">
        <v>-56.227570318971999</v>
      </c>
      <c r="E229" s="711">
        <v>0.46347927829000002</v>
      </c>
      <c r="F229" s="709">
        <v>89.670501648965995</v>
      </c>
      <c r="G229" s="710">
        <v>37.362709020402001</v>
      </c>
      <c r="H229" s="712">
        <v>1.9832000000000001</v>
      </c>
      <c r="I229" s="709">
        <v>15.1898</v>
      </c>
      <c r="J229" s="710">
        <v>-22.172909020401999</v>
      </c>
      <c r="K229" s="713">
        <v>0.16939572903700001</v>
      </c>
    </row>
    <row r="230" spans="1:11" ht="14.4" customHeight="1" thickBot="1" x14ac:dyDescent="0.35">
      <c r="A230" s="731" t="s">
        <v>547</v>
      </c>
      <c r="B230" s="709">
        <v>34.492611034094999</v>
      </c>
      <c r="C230" s="709">
        <v>34.883099999999999</v>
      </c>
      <c r="D230" s="710">
        <v>0.39048896590400001</v>
      </c>
      <c r="E230" s="711">
        <v>1.0113209453900001</v>
      </c>
      <c r="F230" s="709">
        <v>37.346812738339999</v>
      </c>
      <c r="G230" s="710">
        <v>15.561171974307999</v>
      </c>
      <c r="H230" s="712">
        <v>2.5430999999999999</v>
      </c>
      <c r="I230" s="709">
        <v>15.88776</v>
      </c>
      <c r="J230" s="710">
        <v>0.32658802569099998</v>
      </c>
      <c r="K230" s="713">
        <v>0.42541140287599999</v>
      </c>
    </row>
    <row r="231" spans="1:11" ht="14.4" customHeight="1" thickBot="1" x14ac:dyDescent="0.35">
      <c r="A231" s="730" t="s">
        <v>548</v>
      </c>
      <c r="B231" s="714">
        <v>1147.3388625243001</v>
      </c>
      <c r="C231" s="714">
        <v>1174.3415500000001</v>
      </c>
      <c r="D231" s="715">
        <v>27.002687475704999</v>
      </c>
      <c r="E231" s="721">
        <v>1.023535058697</v>
      </c>
      <c r="F231" s="714">
        <v>1149.12040588692</v>
      </c>
      <c r="G231" s="715">
        <v>478.80016911955198</v>
      </c>
      <c r="H231" s="717">
        <v>104.95057</v>
      </c>
      <c r="I231" s="714">
        <v>489.65904</v>
      </c>
      <c r="J231" s="715">
        <v>10.858870880448</v>
      </c>
      <c r="K231" s="722">
        <v>0.42611639084199998</v>
      </c>
    </row>
    <row r="232" spans="1:11" ht="14.4" customHeight="1" thickBot="1" x14ac:dyDescent="0.35">
      <c r="A232" s="731" t="s">
        <v>549</v>
      </c>
      <c r="B232" s="709">
        <v>1147.3388625243001</v>
      </c>
      <c r="C232" s="709">
        <v>1174.3415500000001</v>
      </c>
      <c r="D232" s="710">
        <v>27.002687475704999</v>
      </c>
      <c r="E232" s="711">
        <v>1.023535058697</v>
      </c>
      <c r="F232" s="709">
        <v>1149.12040588692</v>
      </c>
      <c r="G232" s="710">
        <v>478.80016911955198</v>
      </c>
      <c r="H232" s="712">
        <v>104.95057</v>
      </c>
      <c r="I232" s="709">
        <v>489.65904</v>
      </c>
      <c r="J232" s="710">
        <v>10.858870880448</v>
      </c>
      <c r="K232" s="713">
        <v>0.42611639084199998</v>
      </c>
    </row>
    <row r="233" spans="1:11" ht="14.4" customHeight="1" thickBot="1" x14ac:dyDescent="0.35">
      <c r="A233" s="730" t="s">
        <v>550</v>
      </c>
      <c r="B233" s="714">
        <v>0</v>
      </c>
      <c r="C233" s="714">
        <v>1.944</v>
      </c>
      <c r="D233" s="715">
        <v>1.944</v>
      </c>
      <c r="E233" s="716" t="s">
        <v>373</v>
      </c>
      <c r="F233" s="714">
        <v>0</v>
      </c>
      <c r="G233" s="715">
        <v>0</v>
      </c>
      <c r="H233" s="717">
        <v>0.11799999999999999</v>
      </c>
      <c r="I233" s="714">
        <v>0.85799999999999998</v>
      </c>
      <c r="J233" s="715">
        <v>0.85799999999999998</v>
      </c>
      <c r="K233" s="718" t="s">
        <v>373</v>
      </c>
    </row>
    <row r="234" spans="1:11" ht="14.4" customHeight="1" thickBot="1" x14ac:dyDescent="0.35">
      <c r="A234" s="731" t="s">
        <v>551</v>
      </c>
      <c r="B234" s="709">
        <v>0</v>
      </c>
      <c r="C234" s="709">
        <v>1.944</v>
      </c>
      <c r="D234" s="710">
        <v>1.944</v>
      </c>
      <c r="E234" s="719" t="s">
        <v>373</v>
      </c>
      <c r="F234" s="709">
        <v>0</v>
      </c>
      <c r="G234" s="710">
        <v>0</v>
      </c>
      <c r="H234" s="712">
        <v>0.11799999999999999</v>
      </c>
      <c r="I234" s="709">
        <v>0.85799999999999998</v>
      </c>
      <c r="J234" s="710">
        <v>0.85799999999999998</v>
      </c>
      <c r="K234" s="720" t="s">
        <v>373</v>
      </c>
    </row>
    <row r="235" spans="1:11" ht="14.4" customHeight="1" thickBot="1" x14ac:dyDescent="0.35">
      <c r="A235" s="730" t="s">
        <v>552</v>
      </c>
      <c r="B235" s="714">
        <v>927.65517535991296</v>
      </c>
      <c r="C235" s="714">
        <v>887.56921</v>
      </c>
      <c r="D235" s="715">
        <v>-40.085965359912002</v>
      </c>
      <c r="E235" s="721">
        <v>0.95678785994500004</v>
      </c>
      <c r="F235" s="714">
        <v>934.51121227791396</v>
      </c>
      <c r="G235" s="715">
        <v>389.37967178246402</v>
      </c>
      <c r="H235" s="717">
        <v>56.520299999999999</v>
      </c>
      <c r="I235" s="714">
        <v>299.15733999999998</v>
      </c>
      <c r="J235" s="715">
        <v>-90.222331782463996</v>
      </c>
      <c r="K235" s="722">
        <v>0.32012172360199997</v>
      </c>
    </row>
    <row r="236" spans="1:11" ht="14.4" customHeight="1" thickBot="1" x14ac:dyDescent="0.35">
      <c r="A236" s="731" t="s">
        <v>553</v>
      </c>
      <c r="B236" s="709">
        <v>927.65517535991296</v>
      </c>
      <c r="C236" s="709">
        <v>887.56921</v>
      </c>
      <c r="D236" s="710">
        <v>-40.085965359912002</v>
      </c>
      <c r="E236" s="711">
        <v>0.95678785994500004</v>
      </c>
      <c r="F236" s="709">
        <v>934.51121227791396</v>
      </c>
      <c r="G236" s="710">
        <v>389.37967178246402</v>
      </c>
      <c r="H236" s="712">
        <v>56.520299999999999</v>
      </c>
      <c r="I236" s="709">
        <v>299.15733999999998</v>
      </c>
      <c r="J236" s="710">
        <v>-90.222331782463996</v>
      </c>
      <c r="K236" s="713">
        <v>0.32012172360199997</v>
      </c>
    </row>
    <row r="237" spans="1:11" ht="14.4" customHeight="1" thickBot="1" x14ac:dyDescent="0.35">
      <c r="A237" s="730" t="s">
        <v>554</v>
      </c>
      <c r="B237" s="714">
        <v>0</v>
      </c>
      <c r="C237" s="714">
        <v>1257.16084</v>
      </c>
      <c r="D237" s="715">
        <v>1257.16084</v>
      </c>
      <c r="E237" s="716" t="s">
        <v>373</v>
      </c>
      <c r="F237" s="714">
        <v>0</v>
      </c>
      <c r="G237" s="715">
        <v>0</v>
      </c>
      <c r="H237" s="717">
        <v>87.523290000000003</v>
      </c>
      <c r="I237" s="714">
        <v>605.37936999999999</v>
      </c>
      <c r="J237" s="715">
        <v>605.37936999999999</v>
      </c>
      <c r="K237" s="718" t="s">
        <v>373</v>
      </c>
    </row>
    <row r="238" spans="1:11" ht="14.4" customHeight="1" thickBot="1" x14ac:dyDescent="0.35">
      <c r="A238" s="731" t="s">
        <v>555</v>
      </c>
      <c r="B238" s="709">
        <v>0</v>
      </c>
      <c r="C238" s="709">
        <v>1257.16084</v>
      </c>
      <c r="D238" s="710">
        <v>1257.16084</v>
      </c>
      <c r="E238" s="719" t="s">
        <v>373</v>
      </c>
      <c r="F238" s="709">
        <v>0</v>
      </c>
      <c r="G238" s="710">
        <v>0</v>
      </c>
      <c r="H238" s="712">
        <v>87.523290000000003</v>
      </c>
      <c r="I238" s="709">
        <v>605.37936999999999</v>
      </c>
      <c r="J238" s="710">
        <v>605.37936999999999</v>
      </c>
      <c r="K238" s="720" t="s">
        <v>373</v>
      </c>
    </row>
    <row r="239" spans="1:11" ht="14.4" customHeight="1" thickBot="1" x14ac:dyDescent="0.35">
      <c r="A239" s="730" t="s">
        <v>556</v>
      </c>
      <c r="B239" s="714">
        <v>7746.9574632235799</v>
      </c>
      <c r="C239" s="714">
        <v>7700.6889700000002</v>
      </c>
      <c r="D239" s="715">
        <v>-46.268493223580002</v>
      </c>
      <c r="E239" s="721">
        <v>0.99402752713599996</v>
      </c>
      <c r="F239" s="714">
        <v>7209.2690408348399</v>
      </c>
      <c r="G239" s="715">
        <v>3003.8621003478502</v>
      </c>
      <c r="H239" s="717">
        <v>728.46378000000004</v>
      </c>
      <c r="I239" s="714">
        <v>3161.6107400000001</v>
      </c>
      <c r="J239" s="715">
        <v>157.74863965214999</v>
      </c>
      <c r="K239" s="722">
        <v>0.43854803060999997</v>
      </c>
    </row>
    <row r="240" spans="1:11" ht="14.4" customHeight="1" thickBot="1" x14ac:dyDescent="0.35">
      <c r="A240" s="731" t="s">
        <v>557</v>
      </c>
      <c r="B240" s="709">
        <v>7746.9574632235799</v>
      </c>
      <c r="C240" s="709">
        <v>7700.6889700000002</v>
      </c>
      <c r="D240" s="710">
        <v>-46.268493223580002</v>
      </c>
      <c r="E240" s="711">
        <v>0.99402752713599996</v>
      </c>
      <c r="F240" s="709">
        <v>7209.2690408348399</v>
      </c>
      <c r="G240" s="710">
        <v>3003.8621003478502</v>
      </c>
      <c r="H240" s="712">
        <v>728.46378000000004</v>
      </c>
      <c r="I240" s="709">
        <v>3161.6107400000001</v>
      </c>
      <c r="J240" s="710">
        <v>157.74863965214999</v>
      </c>
      <c r="K240" s="713">
        <v>0.43854803060999997</v>
      </c>
    </row>
    <row r="241" spans="1:11" ht="14.4" customHeight="1" thickBot="1" x14ac:dyDescent="0.35">
      <c r="A241" s="735" t="s">
        <v>558</v>
      </c>
      <c r="B241" s="714">
        <v>0</v>
      </c>
      <c r="C241" s="714">
        <v>61.504040000000003</v>
      </c>
      <c r="D241" s="715">
        <v>61.504040000000003</v>
      </c>
      <c r="E241" s="716" t="s">
        <v>373</v>
      </c>
      <c r="F241" s="714">
        <v>0</v>
      </c>
      <c r="G241" s="715">
        <v>0</v>
      </c>
      <c r="H241" s="717">
        <v>13.23307</v>
      </c>
      <c r="I241" s="714">
        <v>45.798499999999997</v>
      </c>
      <c r="J241" s="715">
        <v>45.798499999999997</v>
      </c>
      <c r="K241" s="718" t="s">
        <v>373</v>
      </c>
    </row>
    <row r="242" spans="1:11" ht="14.4" customHeight="1" thickBot="1" x14ac:dyDescent="0.35">
      <c r="A242" s="732" t="s">
        <v>559</v>
      </c>
      <c r="B242" s="714">
        <v>0</v>
      </c>
      <c r="C242" s="714">
        <v>61.504040000000003</v>
      </c>
      <c r="D242" s="715">
        <v>61.504040000000003</v>
      </c>
      <c r="E242" s="716" t="s">
        <v>373</v>
      </c>
      <c r="F242" s="714">
        <v>0</v>
      </c>
      <c r="G242" s="715">
        <v>0</v>
      </c>
      <c r="H242" s="717">
        <v>13.23307</v>
      </c>
      <c r="I242" s="714">
        <v>45.798499999999997</v>
      </c>
      <c r="J242" s="715">
        <v>45.798499999999997</v>
      </c>
      <c r="K242" s="718" t="s">
        <v>373</v>
      </c>
    </row>
    <row r="243" spans="1:11" ht="14.4" customHeight="1" thickBot="1" x14ac:dyDescent="0.35">
      <c r="A243" s="734" t="s">
        <v>560</v>
      </c>
      <c r="B243" s="714">
        <v>0</v>
      </c>
      <c r="C243" s="714">
        <v>61.504040000000003</v>
      </c>
      <c r="D243" s="715">
        <v>61.504040000000003</v>
      </c>
      <c r="E243" s="716" t="s">
        <v>373</v>
      </c>
      <c r="F243" s="714">
        <v>0</v>
      </c>
      <c r="G243" s="715">
        <v>0</v>
      </c>
      <c r="H243" s="717">
        <v>13.23307</v>
      </c>
      <c r="I243" s="714">
        <v>45.798499999999997</v>
      </c>
      <c r="J243" s="715">
        <v>45.798499999999997</v>
      </c>
      <c r="K243" s="718" t="s">
        <v>373</v>
      </c>
    </row>
    <row r="244" spans="1:11" ht="14.4" customHeight="1" thickBot="1" x14ac:dyDescent="0.35">
      <c r="A244" s="730" t="s">
        <v>561</v>
      </c>
      <c r="B244" s="714">
        <v>0</v>
      </c>
      <c r="C244" s="714">
        <v>61.504040000000003</v>
      </c>
      <c r="D244" s="715">
        <v>61.504040000000003</v>
      </c>
      <c r="E244" s="716" t="s">
        <v>373</v>
      </c>
      <c r="F244" s="714">
        <v>0</v>
      </c>
      <c r="G244" s="715">
        <v>0</v>
      </c>
      <c r="H244" s="717">
        <v>13.23307</v>
      </c>
      <c r="I244" s="714">
        <v>45.798499999999997</v>
      </c>
      <c r="J244" s="715">
        <v>45.798499999999997</v>
      </c>
      <c r="K244" s="718" t="s">
        <v>373</v>
      </c>
    </row>
    <row r="245" spans="1:11" ht="14.4" customHeight="1" thickBot="1" x14ac:dyDescent="0.35">
      <c r="A245" s="731" t="s">
        <v>562</v>
      </c>
      <c r="B245" s="709">
        <v>0</v>
      </c>
      <c r="C245" s="709">
        <v>27.114239999999999</v>
      </c>
      <c r="D245" s="710">
        <v>27.114239999999999</v>
      </c>
      <c r="E245" s="719" t="s">
        <v>373</v>
      </c>
      <c r="F245" s="709">
        <v>0</v>
      </c>
      <c r="G245" s="710">
        <v>0</v>
      </c>
      <c r="H245" s="712">
        <v>4.7806699999999998</v>
      </c>
      <c r="I245" s="709">
        <v>15.440899999999999</v>
      </c>
      <c r="J245" s="710">
        <v>15.440899999999999</v>
      </c>
      <c r="K245" s="720" t="s">
        <v>373</v>
      </c>
    </row>
    <row r="246" spans="1:11" ht="14.4" customHeight="1" thickBot="1" x14ac:dyDescent="0.35">
      <c r="A246" s="731" t="s">
        <v>563</v>
      </c>
      <c r="B246" s="709">
        <v>0</v>
      </c>
      <c r="C246" s="709">
        <v>34.389800000000001</v>
      </c>
      <c r="D246" s="710">
        <v>34.389800000000001</v>
      </c>
      <c r="E246" s="719" t="s">
        <v>373</v>
      </c>
      <c r="F246" s="709">
        <v>0</v>
      </c>
      <c r="G246" s="710">
        <v>0</v>
      </c>
      <c r="H246" s="712">
        <v>8.4524000000000008</v>
      </c>
      <c r="I246" s="709">
        <v>30.357600000000001</v>
      </c>
      <c r="J246" s="710">
        <v>30.357600000000001</v>
      </c>
      <c r="K246" s="720" t="s">
        <v>373</v>
      </c>
    </row>
    <row r="247" spans="1:11" ht="14.4" customHeight="1" thickBot="1" x14ac:dyDescent="0.35">
      <c r="A247" s="736"/>
      <c r="B247" s="709">
        <v>14302.165250121199</v>
      </c>
      <c r="C247" s="709">
        <v>3601.8992499999299</v>
      </c>
      <c r="D247" s="710">
        <v>-10700.266000121301</v>
      </c>
      <c r="E247" s="711">
        <v>0.25184293336000002</v>
      </c>
      <c r="F247" s="709">
        <v>15575.025483211301</v>
      </c>
      <c r="G247" s="710">
        <v>6489.5939513380299</v>
      </c>
      <c r="H247" s="712">
        <v>3500.28395</v>
      </c>
      <c r="I247" s="709">
        <v>2907.06537999998</v>
      </c>
      <c r="J247" s="710">
        <v>-3582.5285713380499</v>
      </c>
      <c r="K247" s="713">
        <v>0.18664915721200001</v>
      </c>
    </row>
    <row r="248" spans="1:11" ht="14.4" customHeight="1" thickBot="1" x14ac:dyDescent="0.35">
      <c r="A248" s="737" t="s">
        <v>66</v>
      </c>
      <c r="B248" s="723">
        <v>14302.165250121199</v>
      </c>
      <c r="C248" s="723">
        <v>3601.8992499999299</v>
      </c>
      <c r="D248" s="724">
        <v>-10700.266000121301</v>
      </c>
      <c r="E248" s="725" t="s">
        <v>373</v>
      </c>
      <c r="F248" s="723">
        <v>15575.025483211301</v>
      </c>
      <c r="G248" s="724">
        <v>6489.5939513380299</v>
      </c>
      <c r="H248" s="723">
        <v>3500.28395</v>
      </c>
      <c r="I248" s="723">
        <v>2907.06537999999</v>
      </c>
      <c r="J248" s="724">
        <v>-3582.5285713380399</v>
      </c>
      <c r="K248" s="726">
        <v>0.18664915721200001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85" t="s">
        <v>176</v>
      </c>
      <c r="B1" s="586"/>
      <c r="C1" s="586"/>
      <c r="D1" s="586"/>
      <c r="E1" s="586"/>
      <c r="F1" s="586"/>
      <c r="G1" s="556"/>
      <c r="H1" s="587"/>
      <c r="I1" s="587"/>
    </row>
    <row r="2" spans="1:10" ht="14.4" customHeight="1" thickBot="1" x14ac:dyDescent="0.35">
      <c r="A2" s="374" t="s">
        <v>325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504">
        <v>2015</v>
      </c>
      <c r="D3" s="440">
        <v>2016</v>
      </c>
      <c r="E3" s="11"/>
      <c r="F3" s="564">
        <v>2017</v>
      </c>
      <c r="G3" s="582"/>
      <c r="H3" s="582"/>
      <c r="I3" s="565"/>
    </row>
    <row r="4" spans="1:10" ht="14.4" customHeight="1" thickBot="1" x14ac:dyDescent="0.35">
      <c r="A4" s="444" t="s">
        <v>0</v>
      </c>
      <c r="B4" s="445" t="s">
        <v>255</v>
      </c>
      <c r="C4" s="583" t="s">
        <v>94</v>
      </c>
      <c r="D4" s="584"/>
      <c r="E4" s="446"/>
      <c r="F4" s="441" t="s">
        <v>94</v>
      </c>
      <c r="G4" s="442" t="s">
        <v>95</v>
      </c>
      <c r="H4" s="442" t="s">
        <v>69</v>
      </c>
      <c r="I4" s="443" t="s">
        <v>96</v>
      </c>
    </row>
    <row r="5" spans="1:10" ht="14.4" customHeight="1" x14ac:dyDescent="0.3">
      <c r="A5" s="738" t="s">
        <v>564</v>
      </c>
      <c r="B5" s="739" t="s">
        <v>565</v>
      </c>
      <c r="C5" s="740" t="s">
        <v>566</v>
      </c>
      <c r="D5" s="740" t="s">
        <v>566</v>
      </c>
      <c r="E5" s="740"/>
      <c r="F5" s="740" t="s">
        <v>566</v>
      </c>
      <c r="G5" s="740" t="s">
        <v>566</v>
      </c>
      <c r="H5" s="740" t="s">
        <v>566</v>
      </c>
      <c r="I5" s="741" t="s">
        <v>566</v>
      </c>
      <c r="J5" s="742" t="s">
        <v>74</v>
      </c>
    </row>
    <row r="6" spans="1:10" ht="14.4" customHeight="1" x14ac:dyDescent="0.3">
      <c r="A6" s="738" t="s">
        <v>564</v>
      </c>
      <c r="B6" s="739" t="s">
        <v>567</v>
      </c>
      <c r="C6" s="740">
        <v>2548.5326999999997</v>
      </c>
      <c r="D6" s="740">
        <v>2425.5513799999999</v>
      </c>
      <c r="E6" s="740"/>
      <c r="F6" s="740">
        <v>2412.5973499999991</v>
      </c>
      <c r="G6" s="740">
        <v>2334.9999550781249</v>
      </c>
      <c r="H6" s="740">
        <v>77.597394921874184</v>
      </c>
      <c r="I6" s="741">
        <v>1.0332322896851096</v>
      </c>
      <c r="J6" s="742" t="s">
        <v>1</v>
      </c>
    </row>
    <row r="7" spans="1:10" ht="14.4" customHeight="1" x14ac:dyDescent="0.3">
      <c r="A7" s="738" t="s">
        <v>564</v>
      </c>
      <c r="B7" s="739" t="s">
        <v>568</v>
      </c>
      <c r="C7" s="740">
        <v>0</v>
      </c>
      <c r="D7" s="740">
        <v>194.71277000000006</v>
      </c>
      <c r="E7" s="740"/>
      <c r="F7" s="740">
        <v>124.43400000000003</v>
      </c>
      <c r="G7" s="740">
        <v>189.58332958984377</v>
      </c>
      <c r="H7" s="740">
        <v>-65.149329589843745</v>
      </c>
      <c r="I7" s="741">
        <v>0.65635517779547492</v>
      </c>
      <c r="J7" s="742" t="s">
        <v>1</v>
      </c>
    </row>
    <row r="8" spans="1:10" ht="14.4" customHeight="1" x14ac:dyDescent="0.3">
      <c r="A8" s="738" t="s">
        <v>564</v>
      </c>
      <c r="B8" s="739" t="s">
        <v>569</v>
      </c>
      <c r="C8" s="740">
        <v>270.15095000000002</v>
      </c>
      <c r="D8" s="740">
        <v>36.019750000000002</v>
      </c>
      <c r="E8" s="740"/>
      <c r="F8" s="740">
        <v>32.926519999999996</v>
      </c>
      <c r="G8" s="740">
        <v>37.499998046875</v>
      </c>
      <c r="H8" s="740">
        <v>-4.5734780468750031</v>
      </c>
      <c r="I8" s="741">
        <v>0.87804057906461341</v>
      </c>
      <c r="J8" s="742" t="s">
        <v>1</v>
      </c>
    </row>
    <row r="9" spans="1:10" ht="14.4" customHeight="1" x14ac:dyDescent="0.3">
      <c r="A9" s="738" t="s">
        <v>564</v>
      </c>
      <c r="B9" s="739" t="s">
        <v>570</v>
      </c>
      <c r="C9" s="740">
        <v>300.90515000000005</v>
      </c>
      <c r="D9" s="740">
        <v>311.54529999999994</v>
      </c>
      <c r="E9" s="740"/>
      <c r="F9" s="740">
        <v>486.32592000000011</v>
      </c>
      <c r="G9" s="740">
        <v>420.8333212890625</v>
      </c>
      <c r="H9" s="740">
        <v>65.492598710937614</v>
      </c>
      <c r="I9" s="741">
        <v>1.1556259815889245</v>
      </c>
      <c r="J9" s="742" t="s">
        <v>1</v>
      </c>
    </row>
    <row r="10" spans="1:10" ht="14.4" customHeight="1" x14ac:dyDescent="0.3">
      <c r="A10" s="738" t="s">
        <v>564</v>
      </c>
      <c r="B10" s="739" t="s">
        <v>571</v>
      </c>
      <c r="C10" s="740">
        <v>21.645880000000002</v>
      </c>
      <c r="D10" s="740">
        <v>0</v>
      </c>
      <c r="E10" s="740"/>
      <c r="F10" s="740">
        <v>10.66517</v>
      </c>
      <c r="G10" s="740">
        <v>18.869048828125003</v>
      </c>
      <c r="H10" s="740">
        <v>-8.2038788281250028</v>
      </c>
      <c r="I10" s="741">
        <v>0.565220329712814</v>
      </c>
      <c r="J10" s="742" t="s">
        <v>1</v>
      </c>
    </row>
    <row r="11" spans="1:10" ht="14.4" customHeight="1" x14ac:dyDescent="0.3">
      <c r="A11" s="738" t="s">
        <v>564</v>
      </c>
      <c r="B11" s="739" t="s">
        <v>572</v>
      </c>
      <c r="C11" s="740">
        <v>243.24211000000008</v>
      </c>
      <c r="D11" s="740">
        <v>138.94920000000008</v>
      </c>
      <c r="E11" s="740"/>
      <c r="F11" s="740">
        <v>262.70162000000005</v>
      </c>
      <c r="G11" s="740">
        <v>195.41667578125001</v>
      </c>
      <c r="H11" s="740">
        <v>67.284944218750042</v>
      </c>
      <c r="I11" s="741">
        <v>1.3443152635247413</v>
      </c>
      <c r="J11" s="742" t="s">
        <v>1</v>
      </c>
    </row>
    <row r="12" spans="1:10" ht="14.4" customHeight="1" x14ac:dyDescent="0.3">
      <c r="A12" s="738" t="s">
        <v>564</v>
      </c>
      <c r="B12" s="739" t="s">
        <v>573</v>
      </c>
      <c r="C12" s="740">
        <v>4.5864399999999996</v>
      </c>
      <c r="D12" s="740">
        <v>53.660169999999994</v>
      </c>
      <c r="E12" s="740"/>
      <c r="F12" s="740">
        <v>28.745799999999999</v>
      </c>
      <c r="G12" s="740">
        <v>31.25</v>
      </c>
      <c r="H12" s="740">
        <v>-2.5042000000000009</v>
      </c>
      <c r="I12" s="741">
        <v>0.91986559999999995</v>
      </c>
      <c r="J12" s="742" t="s">
        <v>1</v>
      </c>
    </row>
    <row r="13" spans="1:10" ht="14.4" customHeight="1" x14ac:dyDescent="0.3">
      <c r="A13" s="738" t="s">
        <v>564</v>
      </c>
      <c r="B13" s="739" t="s">
        <v>574</v>
      </c>
      <c r="C13" s="740">
        <v>130.38427000000001</v>
      </c>
      <c r="D13" s="740">
        <v>116.72320999999999</v>
      </c>
      <c r="E13" s="740"/>
      <c r="F13" s="740">
        <v>113.82485</v>
      </c>
      <c r="G13" s="740">
        <v>110.4166669921875</v>
      </c>
      <c r="H13" s="740">
        <v>3.4081830078124966</v>
      </c>
      <c r="I13" s="741">
        <v>1.0308665629986244</v>
      </c>
      <c r="J13" s="742" t="s">
        <v>1</v>
      </c>
    </row>
    <row r="14" spans="1:10" ht="14.4" customHeight="1" x14ac:dyDescent="0.3">
      <c r="A14" s="738" t="s">
        <v>564</v>
      </c>
      <c r="B14" s="739" t="s">
        <v>575</v>
      </c>
      <c r="C14" s="740">
        <v>3519.4475000000002</v>
      </c>
      <c r="D14" s="740">
        <v>3277.1617799999999</v>
      </c>
      <c r="E14" s="740"/>
      <c r="F14" s="740">
        <v>3472.2212299999997</v>
      </c>
      <c r="G14" s="740">
        <v>3338.8689956054686</v>
      </c>
      <c r="H14" s="740">
        <v>133.35223439453102</v>
      </c>
      <c r="I14" s="741">
        <v>1.039939343103921</v>
      </c>
      <c r="J14" s="742" t="s">
        <v>576</v>
      </c>
    </row>
    <row r="16" spans="1:10" ht="14.4" customHeight="1" x14ac:dyDescent="0.3">
      <c r="A16" s="738" t="s">
        <v>564</v>
      </c>
      <c r="B16" s="739" t="s">
        <v>565</v>
      </c>
      <c r="C16" s="740" t="s">
        <v>566</v>
      </c>
      <c r="D16" s="740" t="s">
        <v>566</v>
      </c>
      <c r="E16" s="740"/>
      <c r="F16" s="740" t="s">
        <v>566</v>
      </c>
      <c r="G16" s="740" t="s">
        <v>566</v>
      </c>
      <c r="H16" s="740" t="s">
        <v>566</v>
      </c>
      <c r="I16" s="741" t="s">
        <v>566</v>
      </c>
      <c r="J16" s="742" t="s">
        <v>74</v>
      </c>
    </row>
    <row r="17" spans="1:10" ht="14.4" customHeight="1" x14ac:dyDescent="0.3">
      <c r="A17" s="738" t="s">
        <v>577</v>
      </c>
      <c r="B17" s="739" t="s">
        <v>578</v>
      </c>
      <c r="C17" s="740" t="s">
        <v>566</v>
      </c>
      <c r="D17" s="740" t="s">
        <v>566</v>
      </c>
      <c r="E17" s="740"/>
      <c r="F17" s="740" t="s">
        <v>566</v>
      </c>
      <c r="G17" s="740" t="s">
        <v>566</v>
      </c>
      <c r="H17" s="740" t="s">
        <v>566</v>
      </c>
      <c r="I17" s="741" t="s">
        <v>566</v>
      </c>
      <c r="J17" s="742" t="s">
        <v>0</v>
      </c>
    </row>
    <row r="18" spans="1:10" ht="14.4" customHeight="1" x14ac:dyDescent="0.3">
      <c r="A18" s="738" t="s">
        <v>577</v>
      </c>
      <c r="B18" s="739" t="s">
        <v>567</v>
      </c>
      <c r="C18" s="740">
        <v>421.19365999999991</v>
      </c>
      <c r="D18" s="740">
        <v>403.2767399999999</v>
      </c>
      <c r="E18" s="740"/>
      <c r="F18" s="740">
        <v>351.05545999999993</v>
      </c>
      <c r="G18" s="740">
        <v>351</v>
      </c>
      <c r="H18" s="740">
        <v>5.5459999999925458E-2</v>
      </c>
      <c r="I18" s="741">
        <v>1.0001580056980055</v>
      </c>
      <c r="J18" s="742" t="s">
        <v>1</v>
      </c>
    </row>
    <row r="19" spans="1:10" ht="14.4" customHeight="1" x14ac:dyDescent="0.3">
      <c r="A19" s="738" t="s">
        <v>577</v>
      </c>
      <c r="B19" s="739" t="s">
        <v>568</v>
      </c>
      <c r="C19" s="740">
        <v>0</v>
      </c>
      <c r="D19" s="740">
        <v>14.07747</v>
      </c>
      <c r="E19" s="740"/>
      <c r="F19" s="740">
        <v>4.0050999999999997</v>
      </c>
      <c r="G19" s="740">
        <v>8</v>
      </c>
      <c r="H19" s="740">
        <v>-3.9949000000000003</v>
      </c>
      <c r="I19" s="741">
        <v>0.50063749999999996</v>
      </c>
      <c r="J19" s="742" t="s">
        <v>1</v>
      </c>
    </row>
    <row r="20" spans="1:10" ht="14.4" customHeight="1" x14ac:dyDescent="0.3">
      <c r="A20" s="738" t="s">
        <v>577</v>
      </c>
      <c r="B20" s="739" t="s">
        <v>569</v>
      </c>
      <c r="C20" s="740">
        <v>25.300970000000003</v>
      </c>
      <c r="D20" s="740">
        <v>12.450169999999998</v>
      </c>
      <c r="E20" s="740"/>
      <c r="F20" s="740">
        <v>10.284089999999999</v>
      </c>
      <c r="G20" s="740">
        <v>11</v>
      </c>
      <c r="H20" s="740">
        <v>-0.71591000000000093</v>
      </c>
      <c r="I20" s="741">
        <v>0.93491727272727265</v>
      </c>
      <c r="J20" s="742" t="s">
        <v>1</v>
      </c>
    </row>
    <row r="21" spans="1:10" ht="14.4" customHeight="1" x14ac:dyDescent="0.3">
      <c r="A21" s="738" t="s">
        <v>577</v>
      </c>
      <c r="B21" s="739" t="s">
        <v>570</v>
      </c>
      <c r="C21" s="740">
        <v>0</v>
      </c>
      <c r="D21" s="740">
        <v>0</v>
      </c>
      <c r="E21" s="740"/>
      <c r="F21" s="740">
        <v>9.5589999999999993</v>
      </c>
      <c r="G21" s="740">
        <v>7</v>
      </c>
      <c r="H21" s="740">
        <v>2.5589999999999993</v>
      </c>
      <c r="I21" s="741">
        <v>1.3655714285714284</v>
      </c>
      <c r="J21" s="742" t="s">
        <v>1</v>
      </c>
    </row>
    <row r="22" spans="1:10" ht="14.4" customHeight="1" x14ac:dyDescent="0.3">
      <c r="A22" s="738" t="s">
        <v>577</v>
      </c>
      <c r="B22" s="739" t="s">
        <v>571</v>
      </c>
      <c r="C22" s="740">
        <v>21.645880000000002</v>
      </c>
      <c r="D22" s="740">
        <v>0</v>
      </c>
      <c r="E22" s="740"/>
      <c r="F22" s="740">
        <v>0</v>
      </c>
      <c r="G22" s="740">
        <v>8</v>
      </c>
      <c r="H22" s="740">
        <v>-8</v>
      </c>
      <c r="I22" s="741">
        <v>0</v>
      </c>
      <c r="J22" s="742" t="s">
        <v>1</v>
      </c>
    </row>
    <row r="23" spans="1:10" ht="14.4" customHeight="1" x14ac:dyDescent="0.3">
      <c r="A23" s="738" t="s">
        <v>577</v>
      </c>
      <c r="B23" s="739" t="s">
        <v>572</v>
      </c>
      <c r="C23" s="740">
        <v>122.36934000000008</v>
      </c>
      <c r="D23" s="740">
        <v>69.562520000000021</v>
      </c>
      <c r="E23" s="740"/>
      <c r="F23" s="740">
        <v>99.66776000000003</v>
      </c>
      <c r="G23" s="740">
        <v>95</v>
      </c>
      <c r="H23" s="740">
        <v>4.6677600000000297</v>
      </c>
      <c r="I23" s="741">
        <v>1.0491343157894739</v>
      </c>
      <c r="J23" s="742" t="s">
        <v>1</v>
      </c>
    </row>
    <row r="24" spans="1:10" ht="14.4" customHeight="1" x14ac:dyDescent="0.3">
      <c r="A24" s="738" t="s">
        <v>577</v>
      </c>
      <c r="B24" s="739" t="s">
        <v>573</v>
      </c>
      <c r="C24" s="740">
        <v>0.38756000000000002</v>
      </c>
      <c r="D24" s="740">
        <v>1.4744099999999998</v>
      </c>
      <c r="E24" s="740"/>
      <c r="F24" s="740">
        <v>1.1778199999999999</v>
      </c>
      <c r="G24" s="740">
        <v>2</v>
      </c>
      <c r="H24" s="740">
        <v>-0.82218000000000013</v>
      </c>
      <c r="I24" s="741">
        <v>0.58890999999999993</v>
      </c>
      <c r="J24" s="742" t="s">
        <v>1</v>
      </c>
    </row>
    <row r="25" spans="1:10" ht="14.4" customHeight="1" x14ac:dyDescent="0.3">
      <c r="A25" s="738" t="s">
        <v>577</v>
      </c>
      <c r="B25" s="739" t="s">
        <v>574</v>
      </c>
      <c r="C25" s="740">
        <v>4.1399999999999997</v>
      </c>
      <c r="D25" s="740">
        <v>2.0699999999999998</v>
      </c>
      <c r="E25" s="740"/>
      <c r="F25" s="740">
        <v>1.6559999999999999</v>
      </c>
      <c r="G25" s="740">
        <v>3</v>
      </c>
      <c r="H25" s="740">
        <v>-1.3440000000000001</v>
      </c>
      <c r="I25" s="741">
        <v>0.55199999999999994</v>
      </c>
      <c r="J25" s="742" t="s">
        <v>1</v>
      </c>
    </row>
    <row r="26" spans="1:10" ht="14.4" customHeight="1" x14ac:dyDescent="0.3">
      <c r="A26" s="738" t="s">
        <v>577</v>
      </c>
      <c r="B26" s="739" t="s">
        <v>579</v>
      </c>
      <c r="C26" s="740">
        <v>595.03740999999991</v>
      </c>
      <c r="D26" s="740">
        <v>502.9113099999999</v>
      </c>
      <c r="E26" s="740"/>
      <c r="F26" s="740">
        <v>477.40523000000002</v>
      </c>
      <c r="G26" s="740">
        <v>483</v>
      </c>
      <c r="H26" s="740">
        <v>-5.5947699999999827</v>
      </c>
      <c r="I26" s="741">
        <v>0.98841662525879925</v>
      </c>
      <c r="J26" s="742" t="s">
        <v>580</v>
      </c>
    </row>
    <row r="27" spans="1:10" ht="14.4" customHeight="1" x14ac:dyDescent="0.3">
      <c r="A27" s="738" t="s">
        <v>566</v>
      </c>
      <c r="B27" s="739" t="s">
        <v>566</v>
      </c>
      <c r="C27" s="740" t="s">
        <v>566</v>
      </c>
      <c r="D27" s="740" t="s">
        <v>566</v>
      </c>
      <c r="E27" s="740"/>
      <c r="F27" s="740" t="s">
        <v>566</v>
      </c>
      <c r="G27" s="740" t="s">
        <v>566</v>
      </c>
      <c r="H27" s="740" t="s">
        <v>566</v>
      </c>
      <c r="I27" s="741" t="s">
        <v>566</v>
      </c>
      <c r="J27" s="742" t="s">
        <v>581</v>
      </c>
    </row>
    <row r="28" spans="1:10" ht="14.4" customHeight="1" x14ac:dyDescent="0.3">
      <c r="A28" s="738" t="s">
        <v>582</v>
      </c>
      <c r="B28" s="739" t="s">
        <v>583</v>
      </c>
      <c r="C28" s="740" t="s">
        <v>566</v>
      </c>
      <c r="D28" s="740" t="s">
        <v>566</v>
      </c>
      <c r="E28" s="740"/>
      <c r="F28" s="740" t="s">
        <v>566</v>
      </c>
      <c r="G28" s="740" t="s">
        <v>566</v>
      </c>
      <c r="H28" s="740" t="s">
        <v>566</v>
      </c>
      <c r="I28" s="741" t="s">
        <v>566</v>
      </c>
      <c r="J28" s="742" t="s">
        <v>0</v>
      </c>
    </row>
    <row r="29" spans="1:10" ht="14.4" customHeight="1" x14ac:dyDescent="0.3">
      <c r="A29" s="738" t="s">
        <v>582</v>
      </c>
      <c r="B29" s="739" t="s">
        <v>567</v>
      </c>
      <c r="C29" s="740">
        <v>2.8359900000000002</v>
      </c>
      <c r="D29" s="740">
        <v>1.5423899999999999</v>
      </c>
      <c r="E29" s="740"/>
      <c r="F29" s="740">
        <v>0.42466999999999999</v>
      </c>
      <c r="G29" s="740">
        <v>1</v>
      </c>
      <c r="H29" s="740">
        <v>-0.57533000000000001</v>
      </c>
      <c r="I29" s="741">
        <v>0.42466999999999999</v>
      </c>
      <c r="J29" s="742" t="s">
        <v>1</v>
      </c>
    </row>
    <row r="30" spans="1:10" ht="14.4" customHeight="1" x14ac:dyDescent="0.3">
      <c r="A30" s="738" t="s">
        <v>582</v>
      </c>
      <c r="B30" s="739" t="s">
        <v>584</v>
      </c>
      <c r="C30" s="740">
        <v>2.8359900000000002</v>
      </c>
      <c r="D30" s="740">
        <v>1.5423899999999999</v>
      </c>
      <c r="E30" s="740"/>
      <c r="F30" s="740">
        <v>0.42466999999999999</v>
      </c>
      <c r="G30" s="740">
        <v>1</v>
      </c>
      <c r="H30" s="740">
        <v>-0.57533000000000001</v>
      </c>
      <c r="I30" s="741">
        <v>0.42466999999999999</v>
      </c>
      <c r="J30" s="742" t="s">
        <v>580</v>
      </c>
    </row>
    <row r="31" spans="1:10" ht="14.4" customHeight="1" x14ac:dyDescent="0.3">
      <c r="A31" s="738" t="s">
        <v>566</v>
      </c>
      <c r="B31" s="739" t="s">
        <v>566</v>
      </c>
      <c r="C31" s="740" t="s">
        <v>566</v>
      </c>
      <c r="D31" s="740" t="s">
        <v>566</v>
      </c>
      <c r="E31" s="740"/>
      <c r="F31" s="740" t="s">
        <v>566</v>
      </c>
      <c r="G31" s="740" t="s">
        <v>566</v>
      </c>
      <c r="H31" s="740" t="s">
        <v>566</v>
      </c>
      <c r="I31" s="741" t="s">
        <v>566</v>
      </c>
      <c r="J31" s="742" t="s">
        <v>581</v>
      </c>
    </row>
    <row r="32" spans="1:10" ht="14.4" customHeight="1" x14ac:dyDescent="0.3">
      <c r="A32" s="738" t="s">
        <v>585</v>
      </c>
      <c r="B32" s="739" t="s">
        <v>586</v>
      </c>
      <c r="C32" s="740" t="s">
        <v>566</v>
      </c>
      <c r="D32" s="740" t="s">
        <v>566</v>
      </c>
      <c r="E32" s="740"/>
      <c r="F32" s="740" t="s">
        <v>566</v>
      </c>
      <c r="G32" s="740" t="s">
        <v>566</v>
      </c>
      <c r="H32" s="740" t="s">
        <v>566</v>
      </c>
      <c r="I32" s="741" t="s">
        <v>566</v>
      </c>
      <c r="J32" s="742" t="s">
        <v>0</v>
      </c>
    </row>
    <row r="33" spans="1:10" ht="14.4" customHeight="1" x14ac:dyDescent="0.3">
      <c r="A33" s="738" t="s">
        <v>585</v>
      </c>
      <c r="B33" s="739" t="s">
        <v>567</v>
      </c>
      <c r="C33" s="740">
        <v>1431.0884899999996</v>
      </c>
      <c r="D33" s="740">
        <v>1250.643</v>
      </c>
      <c r="E33" s="740"/>
      <c r="F33" s="740">
        <v>1207.4318299999998</v>
      </c>
      <c r="G33" s="740">
        <v>1253</v>
      </c>
      <c r="H33" s="740">
        <v>-45.568170000000237</v>
      </c>
      <c r="I33" s="741">
        <v>0.9636327454110134</v>
      </c>
      <c r="J33" s="742" t="s">
        <v>1</v>
      </c>
    </row>
    <row r="34" spans="1:10" ht="14.4" customHeight="1" x14ac:dyDescent="0.3">
      <c r="A34" s="738" t="s">
        <v>585</v>
      </c>
      <c r="B34" s="739" t="s">
        <v>568</v>
      </c>
      <c r="C34" s="740">
        <v>0</v>
      </c>
      <c r="D34" s="740">
        <v>180.63530000000006</v>
      </c>
      <c r="E34" s="740"/>
      <c r="F34" s="740">
        <v>120.42890000000003</v>
      </c>
      <c r="G34" s="740">
        <v>182</v>
      </c>
      <c r="H34" s="740">
        <v>-61.571099999999973</v>
      </c>
      <c r="I34" s="741">
        <v>0.66169725274725288</v>
      </c>
      <c r="J34" s="742" t="s">
        <v>1</v>
      </c>
    </row>
    <row r="35" spans="1:10" ht="14.4" customHeight="1" x14ac:dyDescent="0.3">
      <c r="A35" s="738" t="s">
        <v>585</v>
      </c>
      <c r="B35" s="739" t="s">
        <v>569</v>
      </c>
      <c r="C35" s="740">
        <v>244.84998000000004</v>
      </c>
      <c r="D35" s="740">
        <v>23.569580000000006</v>
      </c>
      <c r="E35" s="740"/>
      <c r="F35" s="740">
        <v>22.642429999999997</v>
      </c>
      <c r="G35" s="740">
        <v>27</v>
      </c>
      <c r="H35" s="740">
        <v>-4.3575700000000026</v>
      </c>
      <c r="I35" s="741">
        <v>0.83860851851851848</v>
      </c>
      <c r="J35" s="742" t="s">
        <v>1</v>
      </c>
    </row>
    <row r="36" spans="1:10" ht="14.4" customHeight="1" x14ac:dyDescent="0.3">
      <c r="A36" s="738" t="s">
        <v>585</v>
      </c>
      <c r="B36" s="739" t="s">
        <v>570</v>
      </c>
      <c r="C36" s="740">
        <v>300.90515000000005</v>
      </c>
      <c r="D36" s="740">
        <v>311.54529999999994</v>
      </c>
      <c r="E36" s="740"/>
      <c r="F36" s="740">
        <v>476.76692000000008</v>
      </c>
      <c r="G36" s="740">
        <v>414</v>
      </c>
      <c r="H36" s="740">
        <v>62.766920000000084</v>
      </c>
      <c r="I36" s="741">
        <v>1.1516109178743963</v>
      </c>
      <c r="J36" s="742" t="s">
        <v>1</v>
      </c>
    </row>
    <row r="37" spans="1:10" ht="14.4" customHeight="1" x14ac:dyDescent="0.3">
      <c r="A37" s="738" t="s">
        <v>585</v>
      </c>
      <c r="B37" s="739" t="s">
        <v>571</v>
      </c>
      <c r="C37" s="740">
        <v>0</v>
      </c>
      <c r="D37" s="740">
        <v>0</v>
      </c>
      <c r="E37" s="740"/>
      <c r="F37" s="740">
        <v>10.66517</v>
      </c>
      <c r="G37" s="740">
        <v>11</v>
      </c>
      <c r="H37" s="740">
        <v>-0.33483000000000018</v>
      </c>
      <c r="I37" s="741">
        <v>0.96956090909090908</v>
      </c>
      <c r="J37" s="742" t="s">
        <v>1</v>
      </c>
    </row>
    <row r="38" spans="1:10" ht="14.4" customHeight="1" x14ac:dyDescent="0.3">
      <c r="A38" s="738" t="s">
        <v>585</v>
      </c>
      <c r="B38" s="739" t="s">
        <v>572</v>
      </c>
      <c r="C38" s="740">
        <v>120.87277000000002</v>
      </c>
      <c r="D38" s="740">
        <v>59.705580000000033</v>
      </c>
      <c r="E38" s="740"/>
      <c r="F38" s="740">
        <v>151.20925</v>
      </c>
      <c r="G38" s="740">
        <v>86</v>
      </c>
      <c r="H38" s="740">
        <v>65.209249999999997</v>
      </c>
      <c r="I38" s="741">
        <v>1.7582470930232559</v>
      </c>
      <c r="J38" s="742" t="s">
        <v>1</v>
      </c>
    </row>
    <row r="39" spans="1:10" ht="14.4" customHeight="1" x14ac:dyDescent="0.3">
      <c r="A39" s="738" t="s">
        <v>585</v>
      </c>
      <c r="B39" s="739" t="s">
        <v>573</v>
      </c>
      <c r="C39" s="740">
        <v>4.1988799999999999</v>
      </c>
      <c r="D39" s="740">
        <v>52.185759999999995</v>
      </c>
      <c r="E39" s="740"/>
      <c r="F39" s="740">
        <v>27.567979999999999</v>
      </c>
      <c r="G39" s="740">
        <v>29</v>
      </c>
      <c r="H39" s="740">
        <v>-1.4320200000000014</v>
      </c>
      <c r="I39" s="741">
        <v>0.95061999999999991</v>
      </c>
      <c r="J39" s="742" t="s">
        <v>1</v>
      </c>
    </row>
    <row r="40" spans="1:10" ht="14.4" customHeight="1" x14ac:dyDescent="0.3">
      <c r="A40" s="738" t="s">
        <v>585</v>
      </c>
      <c r="B40" s="739" t="s">
        <v>574</v>
      </c>
      <c r="C40" s="740">
        <v>65.455550000000002</v>
      </c>
      <c r="D40" s="740">
        <v>58.365729999999999</v>
      </c>
      <c r="E40" s="740"/>
      <c r="F40" s="740">
        <v>52.784699999999994</v>
      </c>
      <c r="G40" s="740">
        <v>55</v>
      </c>
      <c r="H40" s="740">
        <v>-2.2153000000000063</v>
      </c>
      <c r="I40" s="741">
        <v>0.95972181818181812</v>
      </c>
      <c r="J40" s="742" t="s">
        <v>1</v>
      </c>
    </row>
    <row r="41" spans="1:10" ht="14.4" customHeight="1" x14ac:dyDescent="0.3">
      <c r="A41" s="738" t="s">
        <v>585</v>
      </c>
      <c r="B41" s="739" t="s">
        <v>587</v>
      </c>
      <c r="C41" s="740">
        <v>2167.3708199999996</v>
      </c>
      <c r="D41" s="740">
        <v>1936.6502500000004</v>
      </c>
      <c r="E41" s="740"/>
      <c r="F41" s="740">
        <v>2069.4971799999998</v>
      </c>
      <c r="G41" s="740">
        <v>2057</v>
      </c>
      <c r="H41" s="740">
        <v>12.497179999999844</v>
      </c>
      <c r="I41" s="741">
        <v>1.0060754399611083</v>
      </c>
      <c r="J41" s="742" t="s">
        <v>580</v>
      </c>
    </row>
    <row r="42" spans="1:10" ht="14.4" customHeight="1" x14ac:dyDescent="0.3">
      <c r="A42" s="738" t="s">
        <v>566</v>
      </c>
      <c r="B42" s="739" t="s">
        <v>566</v>
      </c>
      <c r="C42" s="740" t="s">
        <v>566</v>
      </c>
      <c r="D42" s="740" t="s">
        <v>566</v>
      </c>
      <c r="E42" s="740"/>
      <c r="F42" s="740" t="s">
        <v>566</v>
      </c>
      <c r="G42" s="740" t="s">
        <v>566</v>
      </c>
      <c r="H42" s="740" t="s">
        <v>566</v>
      </c>
      <c r="I42" s="741" t="s">
        <v>566</v>
      </c>
      <c r="J42" s="742" t="s">
        <v>581</v>
      </c>
    </row>
    <row r="43" spans="1:10" ht="14.4" customHeight="1" x14ac:dyDescent="0.3">
      <c r="A43" s="738" t="s">
        <v>588</v>
      </c>
      <c r="B43" s="739" t="s">
        <v>589</v>
      </c>
      <c r="C43" s="740" t="s">
        <v>566</v>
      </c>
      <c r="D43" s="740" t="s">
        <v>566</v>
      </c>
      <c r="E43" s="740"/>
      <c r="F43" s="740" t="s">
        <v>566</v>
      </c>
      <c r="G43" s="740" t="s">
        <v>566</v>
      </c>
      <c r="H43" s="740" t="s">
        <v>566</v>
      </c>
      <c r="I43" s="741" t="s">
        <v>566</v>
      </c>
      <c r="J43" s="742" t="s">
        <v>0</v>
      </c>
    </row>
    <row r="44" spans="1:10" ht="14.4" customHeight="1" x14ac:dyDescent="0.3">
      <c r="A44" s="738" t="s">
        <v>588</v>
      </c>
      <c r="B44" s="739" t="s">
        <v>567</v>
      </c>
      <c r="C44" s="740">
        <v>693.41456000000017</v>
      </c>
      <c r="D44" s="740">
        <v>770.08925000000011</v>
      </c>
      <c r="E44" s="740"/>
      <c r="F44" s="740">
        <v>853.68538999999964</v>
      </c>
      <c r="G44" s="740">
        <v>730</v>
      </c>
      <c r="H44" s="740">
        <v>123.68538999999964</v>
      </c>
      <c r="I44" s="741">
        <v>1.1694320410958898</v>
      </c>
      <c r="J44" s="742" t="s">
        <v>1</v>
      </c>
    </row>
    <row r="45" spans="1:10" ht="14.4" customHeight="1" x14ac:dyDescent="0.3">
      <c r="A45" s="738" t="s">
        <v>588</v>
      </c>
      <c r="B45" s="739" t="s">
        <v>571</v>
      </c>
      <c r="C45" s="740">
        <v>0</v>
      </c>
      <c r="D45" s="740">
        <v>0</v>
      </c>
      <c r="E45" s="740"/>
      <c r="F45" s="740">
        <v>0</v>
      </c>
      <c r="G45" s="740">
        <v>0</v>
      </c>
      <c r="H45" s="740">
        <v>0</v>
      </c>
      <c r="I45" s="741" t="s">
        <v>566</v>
      </c>
      <c r="J45" s="742" t="s">
        <v>1</v>
      </c>
    </row>
    <row r="46" spans="1:10" ht="14.4" customHeight="1" x14ac:dyDescent="0.3">
      <c r="A46" s="738" t="s">
        <v>588</v>
      </c>
      <c r="B46" s="739" t="s">
        <v>572</v>
      </c>
      <c r="C46" s="740">
        <v>0</v>
      </c>
      <c r="D46" s="740">
        <v>9.6811000000000007</v>
      </c>
      <c r="E46" s="740"/>
      <c r="F46" s="740">
        <v>11.824609999999998</v>
      </c>
      <c r="G46" s="740">
        <v>14</v>
      </c>
      <c r="H46" s="740">
        <v>-2.1753900000000019</v>
      </c>
      <c r="I46" s="741">
        <v>0.84461499999999989</v>
      </c>
      <c r="J46" s="742" t="s">
        <v>1</v>
      </c>
    </row>
    <row r="47" spans="1:10" ht="14.4" customHeight="1" x14ac:dyDescent="0.3">
      <c r="A47" s="738" t="s">
        <v>588</v>
      </c>
      <c r="B47" s="739" t="s">
        <v>574</v>
      </c>
      <c r="C47" s="740">
        <v>60.788719999999998</v>
      </c>
      <c r="D47" s="740">
        <v>56.287479999999995</v>
      </c>
      <c r="E47" s="740"/>
      <c r="F47" s="740">
        <v>59.384149999999998</v>
      </c>
      <c r="G47" s="740">
        <v>53</v>
      </c>
      <c r="H47" s="740">
        <v>6.3841499999999982</v>
      </c>
      <c r="I47" s="741">
        <v>1.1204556603773586</v>
      </c>
      <c r="J47" s="742" t="s">
        <v>1</v>
      </c>
    </row>
    <row r="48" spans="1:10" ht="14.4" customHeight="1" x14ac:dyDescent="0.3">
      <c r="A48" s="738" t="s">
        <v>588</v>
      </c>
      <c r="B48" s="739" t="s">
        <v>590</v>
      </c>
      <c r="C48" s="740">
        <v>754.20328000000018</v>
      </c>
      <c r="D48" s="740">
        <v>836.05783000000008</v>
      </c>
      <c r="E48" s="740"/>
      <c r="F48" s="740">
        <v>924.89414999999963</v>
      </c>
      <c r="G48" s="740">
        <v>797</v>
      </c>
      <c r="H48" s="740">
        <v>127.89414999999963</v>
      </c>
      <c r="I48" s="741">
        <v>1.1604694479297359</v>
      </c>
      <c r="J48" s="742" t="s">
        <v>580</v>
      </c>
    </row>
    <row r="49" spans="1:10" ht="14.4" customHeight="1" x14ac:dyDescent="0.3">
      <c r="A49" s="738" t="s">
        <v>566</v>
      </c>
      <c r="B49" s="739" t="s">
        <v>566</v>
      </c>
      <c r="C49" s="740" t="s">
        <v>566</v>
      </c>
      <c r="D49" s="740" t="s">
        <v>566</v>
      </c>
      <c r="E49" s="740"/>
      <c r="F49" s="740" t="s">
        <v>566</v>
      </c>
      <c r="G49" s="740" t="s">
        <v>566</v>
      </c>
      <c r="H49" s="740" t="s">
        <v>566</v>
      </c>
      <c r="I49" s="741" t="s">
        <v>566</v>
      </c>
      <c r="J49" s="742" t="s">
        <v>581</v>
      </c>
    </row>
    <row r="50" spans="1:10" ht="14.4" customHeight="1" x14ac:dyDescent="0.3">
      <c r="A50" s="738" t="s">
        <v>564</v>
      </c>
      <c r="B50" s="739" t="s">
        <v>575</v>
      </c>
      <c r="C50" s="740">
        <v>3519.4474999999998</v>
      </c>
      <c r="D50" s="740">
        <v>3277.1617799999995</v>
      </c>
      <c r="E50" s="740"/>
      <c r="F50" s="740">
        <v>3472.2212299999997</v>
      </c>
      <c r="G50" s="740">
        <v>3339</v>
      </c>
      <c r="H50" s="740">
        <v>133.22122999999965</v>
      </c>
      <c r="I50" s="741">
        <v>1.0398985414794848</v>
      </c>
      <c r="J50" s="742" t="s">
        <v>576</v>
      </c>
    </row>
  </sheetData>
  <mergeCells count="3">
    <mergeCell ref="F3:I3"/>
    <mergeCell ref="C4:D4"/>
    <mergeCell ref="A1:I1"/>
  </mergeCells>
  <conditionalFormatting sqref="F15 F51:F65537">
    <cfRule type="cellIs" dxfId="80" priority="18" stopIfTrue="1" operator="greaterThan">
      <formula>1</formula>
    </cfRule>
  </conditionalFormatting>
  <conditionalFormatting sqref="H5:H14">
    <cfRule type="expression" dxfId="79" priority="14">
      <formula>$H5&gt;0</formula>
    </cfRule>
  </conditionalFormatting>
  <conditionalFormatting sqref="I5:I14">
    <cfRule type="expression" dxfId="78" priority="15">
      <formula>$I5&gt;1</formula>
    </cfRule>
  </conditionalFormatting>
  <conditionalFormatting sqref="B5:B14">
    <cfRule type="expression" dxfId="77" priority="11">
      <formula>OR($J5="NS",$J5="SumaNS",$J5="Účet")</formula>
    </cfRule>
  </conditionalFormatting>
  <conditionalFormatting sqref="B5:D14 F5:I14">
    <cfRule type="expression" dxfId="76" priority="17">
      <formula>AND($J5&lt;&gt;"",$J5&lt;&gt;"mezeraKL")</formula>
    </cfRule>
  </conditionalFormatting>
  <conditionalFormatting sqref="B5:D14 F5:I14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4" priority="13">
      <formula>OR($J5="SumaNS",$J5="NS")</formula>
    </cfRule>
  </conditionalFormatting>
  <conditionalFormatting sqref="A5:A14">
    <cfRule type="expression" dxfId="73" priority="9">
      <formula>AND($J5&lt;&gt;"mezeraKL",$J5&lt;&gt;"")</formula>
    </cfRule>
  </conditionalFormatting>
  <conditionalFormatting sqref="A5:A14">
    <cfRule type="expression" dxfId="72" priority="10">
      <formula>AND($J5&lt;&gt;"",$J5&lt;&gt;"mezeraKL")</formula>
    </cfRule>
  </conditionalFormatting>
  <conditionalFormatting sqref="H16:H50">
    <cfRule type="expression" dxfId="71" priority="5">
      <formula>$H16&gt;0</formula>
    </cfRule>
  </conditionalFormatting>
  <conditionalFormatting sqref="A16:A50">
    <cfRule type="expression" dxfId="70" priority="2">
      <formula>AND($J16&lt;&gt;"mezeraKL",$J16&lt;&gt;"")</formula>
    </cfRule>
  </conditionalFormatting>
  <conditionalFormatting sqref="I16:I50">
    <cfRule type="expression" dxfId="69" priority="6">
      <formula>$I16&gt;1</formula>
    </cfRule>
  </conditionalFormatting>
  <conditionalFormatting sqref="B16:B50">
    <cfRule type="expression" dxfId="68" priority="1">
      <formula>OR($J16="NS",$J16="SumaNS",$J16="Účet")</formula>
    </cfRule>
  </conditionalFormatting>
  <conditionalFormatting sqref="A16:D50 F16:I50">
    <cfRule type="expression" dxfId="67" priority="8">
      <formula>AND($J16&lt;&gt;"",$J16&lt;&gt;"mezeraKL")</formula>
    </cfRule>
  </conditionalFormatting>
  <conditionalFormatting sqref="B16:D50 F16:I50">
    <cfRule type="expression" dxfId="6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50 F16:I50">
    <cfRule type="expression" dxfId="65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46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92" t="s">
        <v>205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</row>
    <row r="2" spans="1:14" ht="14.4" customHeight="1" thickBot="1" x14ac:dyDescent="0.35">
      <c r="A2" s="374" t="s">
        <v>325</v>
      </c>
      <c r="B2" s="66"/>
      <c r="C2" s="333"/>
      <c r="D2" s="333"/>
      <c r="E2" s="545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88"/>
      <c r="D3" s="589"/>
      <c r="E3" s="589"/>
      <c r="F3" s="589"/>
      <c r="G3" s="589"/>
      <c r="H3" s="589"/>
      <c r="I3" s="589"/>
      <c r="J3" s="590" t="s">
        <v>159</v>
      </c>
      <c r="K3" s="591"/>
      <c r="L3" s="203">
        <f>IF(M3&lt;&gt;0,N3/M3,0)</f>
        <v>242.87525145184611</v>
      </c>
      <c r="M3" s="203">
        <f>SUBTOTAL(9,M5:M1048576)</f>
        <v>13827.550000000003</v>
      </c>
      <c r="N3" s="204">
        <f>SUBTOTAL(9,N5:N1048576)</f>
        <v>3358369.6832129755</v>
      </c>
    </row>
    <row r="4" spans="1:14" s="330" customFormat="1" ht="14.4" customHeight="1" thickBot="1" x14ac:dyDescent="0.35">
      <c r="A4" s="743" t="s">
        <v>4</v>
      </c>
      <c r="B4" s="744" t="s">
        <v>5</v>
      </c>
      <c r="C4" s="744" t="s">
        <v>0</v>
      </c>
      <c r="D4" s="744" t="s">
        <v>6</v>
      </c>
      <c r="E4" s="745" t="s">
        <v>7</v>
      </c>
      <c r="F4" s="744" t="s">
        <v>1</v>
      </c>
      <c r="G4" s="744" t="s">
        <v>8</v>
      </c>
      <c r="H4" s="744" t="s">
        <v>9</v>
      </c>
      <c r="I4" s="744" t="s">
        <v>10</v>
      </c>
      <c r="J4" s="746" t="s">
        <v>11</v>
      </c>
      <c r="K4" s="746" t="s">
        <v>12</v>
      </c>
      <c r="L4" s="747" t="s">
        <v>184</v>
      </c>
      <c r="M4" s="747" t="s">
        <v>13</v>
      </c>
      <c r="N4" s="748" t="s">
        <v>201</v>
      </c>
    </row>
    <row r="5" spans="1:14" ht="14.4" customHeight="1" x14ac:dyDescent="0.3">
      <c r="A5" s="749" t="s">
        <v>564</v>
      </c>
      <c r="B5" s="750" t="s">
        <v>565</v>
      </c>
      <c r="C5" s="751" t="s">
        <v>577</v>
      </c>
      <c r="D5" s="752" t="s">
        <v>578</v>
      </c>
      <c r="E5" s="753">
        <v>50113001</v>
      </c>
      <c r="F5" s="752" t="s">
        <v>591</v>
      </c>
      <c r="G5" s="751" t="s">
        <v>592</v>
      </c>
      <c r="H5" s="751">
        <v>176064</v>
      </c>
      <c r="I5" s="751">
        <v>76064</v>
      </c>
      <c r="J5" s="751" t="s">
        <v>593</v>
      </c>
      <c r="K5" s="751" t="s">
        <v>594</v>
      </c>
      <c r="L5" s="754">
        <v>71.139999999999986</v>
      </c>
      <c r="M5" s="754">
        <v>2</v>
      </c>
      <c r="N5" s="755">
        <v>142.27999999999997</v>
      </c>
    </row>
    <row r="6" spans="1:14" ht="14.4" customHeight="1" x14ac:dyDescent="0.3">
      <c r="A6" s="756" t="s">
        <v>564</v>
      </c>
      <c r="B6" s="757" t="s">
        <v>565</v>
      </c>
      <c r="C6" s="758" t="s">
        <v>577</v>
      </c>
      <c r="D6" s="759" t="s">
        <v>578</v>
      </c>
      <c r="E6" s="760">
        <v>50113001</v>
      </c>
      <c r="F6" s="759" t="s">
        <v>591</v>
      </c>
      <c r="G6" s="758" t="s">
        <v>595</v>
      </c>
      <c r="H6" s="758">
        <v>126486</v>
      </c>
      <c r="I6" s="758">
        <v>26486</v>
      </c>
      <c r="J6" s="758" t="s">
        <v>596</v>
      </c>
      <c r="K6" s="758" t="s">
        <v>597</v>
      </c>
      <c r="L6" s="761">
        <v>629.65999999999985</v>
      </c>
      <c r="M6" s="761">
        <v>1</v>
      </c>
      <c r="N6" s="762">
        <v>629.65999999999985</v>
      </c>
    </row>
    <row r="7" spans="1:14" ht="14.4" customHeight="1" x14ac:dyDescent="0.3">
      <c r="A7" s="756" t="s">
        <v>564</v>
      </c>
      <c r="B7" s="757" t="s">
        <v>565</v>
      </c>
      <c r="C7" s="758" t="s">
        <v>577</v>
      </c>
      <c r="D7" s="759" t="s">
        <v>578</v>
      </c>
      <c r="E7" s="760">
        <v>50113001</v>
      </c>
      <c r="F7" s="759" t="s">
        <v>591</v>
      </c>
      <c r="G7" s="758" t="s">
        <v>592</v>
      </c>
      <c r="H7" s="758">
        <v>100362</v>
      </c>
      <c r="I7" s="758">
        <v>362</v>
      </c>
      <c r="J7" s="758" t="s">
        <v>598</v>
      </c>
      <c r="K7" s="758" t="s">
        <v>599</v>
      </c>
      <c r="L7" s="761">
        <v>87.029946489360796</v>
      </c>
      <c r="M7" s="761">
        <v>8</v>
      </c>
      <c r="N7" s="762">
        <v>696.23957191488637</v>
      </c>
    </row>
    <row r="8" spans="1:14" ht="14.4" customHeight="1" x14ac:dyDescent="0.3">
      <c r="A8" s="756" t="s">
        <v>564</v>
      </c>
      <c r="B8" s="757" t="s">
        <v>565</v>
      </c>
      <c r="C8" s="758" t="s">
        <v>577</v>
      </c>
      <c r="D8" s="759" t="s">
        <v>578</v>
      </c>
      <c r="E8" s="760">
        <v>50113001</v>
      </c>
      <c r="F8" s="759" t="s">
        <v>591</v>
      </c>
      <c r="G8" s="758" t="s">
        <v>592</v>
      </c>
      <c r="H8" s="758">
        <v>128837</v>
      </c>
      <c r="I8" s="758">
        <v>28837</v>
      </c>
      <c r="J8" s="758" t="s">
        <v>600</v>
      </c>
      <c r="K8" s="758" t="s">
        <v>601</v>
      </c>
      <c r="L8" s="761">
        <v>79.949999999999989</v>
      </c>
      <c r="M8" s="761">
        <v>1</v>
      </c>
      <c r="N8" s="762">
        <v>79.949999999999989</v>
      </c>
    </row>
    <row r="9" spans="1:14" ht="14.4" customHeight="1" x14ac:dyDescent="0.3">
      <c r="A9" s="756" t="s">
        <v>564</v>
      </c>
      <c r="B9" s="757" t="s">
        <v>565</v>
      </c>
      <c r="C9" s="758" t="s">
        <v>577</v>
      </c>
      <c r="D9" s="759" t="s">
        <v>578</v>
      </c>
      <c r="E9" s="760">
        <v>50113001</v>
      </c>
      <c r="F9" s="759" t="s">
        <v>591</v>
      </c>
      <c r="G9" s="758" t="s">
        <v>592</v>
      </c>
      <c r="H9" s="758">
        <v>202701</v>
      </c>
      <c r="I9" s="758">
        <v>202701</v>
      </c>
      <c r="J9" s="758" t="s">
        <v>602</v>
      </c>
      <c r="K9" s="758" t="s">
        <v>603</v>
      </c>
      <c r="L9" s="761">
        <v>131.11000000000001</v>
      </c>
      <c r="M9" s="761">
        <v>2</v>
      </c>
      <c r="N9" s="762">
        <v>262.22000000000003</v>
      </c>
    </row>
    <row r="10" spans="1:14" ht="14.4" customHeight="1" x14ac:dyDescent="0.3">
      <c r="A10" s="756" t="s">
        <v>564</v>
      </c>
      <c r="B10" s="757" t="s">
        <v>565</v>
      </c>
      <c r="C10" s="758" t="s">
        <v>577</v>
      </c>
      <c r="D10" s="759" t="s">
        <v>578</v>
      </c>
      <c r="E10" s="760">
        <v>50113001</v>
      </c>
      <c r="F10" s="759" t="s">
        <v>591</v>
      </c>
      <c r="G10" s="758" t="s">
        <v>592</v>
      </c>
      <c r="H10" s="758">
        <v>845008</v>
      </c>
      <c r="I10" s="758">
        <v>107806</v>
      </c>
      <c r="J10" s="758" t="s">
        <v>602</v>
      </c>
      <c r="K10" s="758" t="s">
        <v>604</v>
      </c>
      <c r="L10" s="761">
        <v>67.39</v>
      </c>
      <c r="M10" s="761">
        <v>1</v>
      </c>
      <c r="N10" s="762">
        <v>67.39</v>
      </c>
    </row>
    <row r="11" spans="1:14" ht="14.4" customHeight="1" x14ac:dyDescent="0.3">
      <c r="A11" s="756" t="s">
        <v>564</v>
      </c>
      <c r="B11" s="757" t="s">
        <v>565</v>
      </c>
      <c r="C11" s="758" t="s">
        <v>577</v>
      </c>
      <c r="D11" s="759" t="s">
        <v>578</v>
      </c>
      <c r="E11" s="760">
        <v>50113001</v>
      </c>
      <c r="F11" s="759" t="s">
        <v>591</v>
      </c>
      <c r="G11" s="758" t="s">
        <v>592</v>
      </c>
      <c r="H11" s="758">
        <v>185728</v>
      </c>
      <c r="I11" s="758">
        <v>185728</v>
      </c>
      <c r="J11" s="758" t="s">
        <v>605</v>
      </c>
      <c r="K11" s="758" t="s">
        <v>606</v>
      </c>
      <c r="L11" s="761">
        <v>88.80999999999996</v>
      </c>
      <c r="M11" s="761">
        <v>1</v>
      </c>
      <c r="N11" s="762">
        <v>88.80999999999996</v>
      </c>
    </row>
    <row r="12" spans="1:14" ht="14.4" customHeight="1" x14ac:dyDescent="0.3">
      <c r="A12" s="756" t="s">
        <v>564</v>
      </c>
      <c r="B12" s="757" t="s">
        <v>565</v>
      </c>
      <c r="C12" s="758" t="s">
        <v>577</v>
      </c>
      <c r="D12" s="759" t="s">
        <v>578</v>
      </c>
      <c r="E12" s="760">
        <v>50113001</v>
      </c>
      <c r="F12" s="759" t="s">
        <v>591</v>
      </c>
      <c r="G12" s="758" t="s">
        <v>592</v>
      </c>
      <c r="H12" s="758">
        <v>167547</v>
      </c>
      <c r="I12" s="758">
        <v>67547</v>
      </c>
      <c r="J12" s="758" t="s">
        <v>607</v>
      </c>
      <c r="K12" s="758" t="s">
        <v>608</v>
      </c>
      <c r="L12" s="761">
        <v>47.44</v>
      </c>
      <c r="M12" s="761">
        <v>2</v>
      </c>
      <c r="N12" s="762">
        <v>94.88</v>
      </c>
    </row>
    <row r="13" spans="1:14" ht="14.4" customHeight="1" x14ac:dyDescent="0.3">
      <c r="A13" s="756" t="s">
        <v>564</v>
      </c>
      <c r="B13" s="757" t="s">
        <v>565</v>
      </c>
      <c r="C13" s="758" t="s">
        <v>577</v>
      </c>
      <c r="D13" s="759" t="s">
        <v>578</v>
      </c>
      <c r="E13" s="760">
        <v>50113001</v>
      </c>
      <c r="F13" s="759" t="s">
        <v>591</v>
      </c>
      <c r="G13" s="758" t="s">
        <v>595</v>
      </c>
      <c r="H13" s="758">
        <v>849453</v>
      </c>
      <c r="I13" s="758">
        <v>163077</v>
      </c>
      <c r="J13" s="758" t="s">
        <v>609</v>
      </c>
      <c r="K13" s="758" t="s">
        <v>610</v>
      </c>
      <c r="L13" s="761">
        <v>13.879999999999999</v>
      </c>
      <c r="M13" s="761">
        <v>2</v>
      </c>
      <c r="N13" s="762">
        <v>27.759999999999998</v>
      </c>
    </row>
    <row r="14" spans="1:14" ht="14.4" customHeight="1" x14ac:dyDescent="0.3">
      <c r="A14" s="756" t="s">
        <v>564</v>
      </c>
      <c r="B14" s="757" t="s">
        <v>565</v>
      </c>
      <c r="C14" s="758" t="s">
        <v>577</v>
      </c>
      <c r="D14" s="759" t="s">
        <v>578</v>
      </c>
      <c r="E14" s="760">
        <v>50113001</v>
      </c>
      <c r="F14" s="759" t="s">
        <v>591</v>
      </c>
      <c r="G14" s="758" t="s">
        <v>595</v>
      </c>
      <c r="H14" s="758">
        <v>849444</v>
      </c>
      <c r="I14" s="758">
        <v>163085</v>
      </c>
      <c r="J14" s="758" t="s">
        <v>611</v>
      </c>
      <c r="K14" s="758" t="s">
        <v>612</v>
      </c>
      <c r="L14" s="761">
        <v>16.629862779955857</v>
      </c>
      <c r="M14" s="761">
        <v>2</v>
      </c>
      <c r="N14" s="762">
        <v>33.259725559911715</v>
      </c>
    </row>
    <row r="15" spans="1:14" ht="14.4" customHeight="1" x14ac:dyDescent="0.3">
      <c r="A15" s="756" t="s">
        <v>564</v>
      </c>
      <c r="B15" s="757" t="s">
        <v>565</v>
      </c>
      <c r="C15" s="758" t="s">
        <v>577</v>
      </c>
      <c r="D15" s="759" t="s">
        <v>578</v>
      </c>
      <c r="E15" s="760">
        <v>50113001</v>
      </c>
      <c r="F15" s="759" t="s">
        <v>591</v>
      </c>
      <c r="G15" s="758" t="s">
        <v>592</v>
      </c>
      <c r="H15" s="758">
        <v>194916</v>
      </c>
      <c r="I15" s="758">
        <v>94916</v>
      </c>
      <c r="J15" s="758" t="s">
        <v>613</v>
      </c>
      <c r="K15" s="758" t="s">
        <v>614</v>
      </c>
      <c r="L15" s="761">
        <v>85.239999999999966</v>
      </c>
      <c r="M15" s="761">
        <v>2</v>
      </c>
      <c r="N15" s="762">
        <v>170.47999999999993</v>
      </c>
    </row>
    <row r="16" spans="1:14" ht="14.4" customHeight="1" x14ac:dyDescent="0.3">
      <c r="A16" s="756" t="s">
        <v>564</v>
      </c>
      <c r="B16" s="757" t="s">
        <v>565</v>
      </c>
      <c r="C16" s="758" t="s">
        <v>577</v>
      </c>
      <c r="D16" s="759" t="s">
        <v>578</v>
      </c>
      <c r="E16" s="760">
        <v>50113001</v>
      </c>
      <c r="F16" s="759" t="s">
        <v>591</v>
      </c>
      <c r="G16" s="758" t="s">
        <v>592</v>
      </c>
      <c r="H16" s="758">
        <v>194920</v>
      </c>
      <c r="I16" s="758">
        <v>94920</v>
      </c>
      <c r="J16" s="758" t="s">
        <v>615</v>
      </c>
      <c r="K16" s="758" t="s">
        <v>616</v>
      </c>
      <c r="L16" s="761">
        <v>66.287798664002281</v>
      </c>
      <c r="M16" s="761">
        <v>50</v>
      </c>
      <c r="N16" s="762">
        <v>3314.3899332001142</v>
      </c>
    </row>
    <row r="17" spans="1:14" ht="14.4" customHeight="1" x14ac:dyDescent="0.3">
      <c r="A17" s="756" t="s">
        <v>564</v>
      </c>
      <c r="B17" s="757" t="s">
        <v>565</v>
      </c>
      <c r="C17" s="758" t="s">
        <v>577</v>
      </c>
      <c r="D17" s="759" t="s">
        <v>578</v>
      </c>
      <c r="E17" s="760">
        <v>50113001</v>
      </c>
      <c r="F17" s="759" t="s">
        <v>591</v>
      </c>
      <c r="G17" s="758" t="s">
        <v>595</v>
      </c>
      <c r="H17" s="758">
        <v>203097</v>
      </c>
      <c r="I17" s="758">
        <v>203097</v>
      </c>
      <c r="J17" s="758" t="s">
        <v>617</v>
      </c>
      <c r="K17" s="758" t="s">
        <v>618</v>
      </c>
      <c r="L17" s="761">
        <v>166.90065633690904</v>
      </c>
      <c r="M17" s="761">
        <v>5</v>
      </c>
      <c r="N17" s="762">
        <v>834.50328168454519</v>
      </c>
    </row>
    <row r="18" spans="1:14" ht="14.4" customHeight="1" x14ac:dyDescent="0.3">
      <c r="A18" s="756" t="s">
        <v>564</v>
      </c>
      <c r="B18" s="757" t="s">
        <v>565</v>
      </c>
      <c r="C18" s="758" t="s">
        <v>577</v>
      </c>
      <c r="D18" s="759" t="s">
        <v>578</v>
      </c>
      <c r="E18" s="760">
        <v>50113001</v>
      </c>
      <c r="F18" s="759" t="s">
        <v>591</v>
      </c>
      <c r="G18" s="758" t="s">
        <v>592</v>
      </c>
      <c r="H18" s="758">
        <v>845369</v>
      </c>
      <c r="I18" s="758">
        <v>107987</v>
      </c>
      <c r="J18" s="758" t="s">
        <v>619</v>
      </c>
      <c r="K18" s="758" t="s">
        <v>620</v>
      </c>
      <c r="L18" s="761">
        <v>112.95999999999998</v>
      </c>
      <c r="M18" s="761">
        <v>2</v>
      </c>
      <c r="N18" s="762">
        <v>225.91999999999996</v>
      </c>
    </row>
    <row r="19" spans="1:14" ht="14.4" customHeight="1" x14ac:dyDescent="0.3">
      <c r="A19" s="756" t="s">
        <v>564</v>
      </c>
      <c r="B19" s="757" t="s">
        <v>565</v>
      </c>
      <c r="C19" s="758" t="s">
        <v>577</v>
      </c>
      <c r="D19" s="759" t="s">
        <v>578</v>
      </c>
      <c r="E19" s="760">
        <v>50113001</v>
      </c>
      <c r="F19" s="759" t="s">
        <v>591</v>
      </c>
      <c r="G19" s="758" t="s">
        <v>595</v>
      </c>
      <c r="H19" s="758">
        <v>187158</v>
      </c>
      <c r="I19" s="758">
        <v>187158</v>
      </c>
      <c r="J19" s="758" t="s">
        <v>621</v>
      </c>
      <c r="K19" s="758" t="s">
        <v>622</v>
      </c>
      <c r="L19" s="761">
        <v>109.99999999999997</v>
      </c>
      <c r="M19" s="761">
        <v>4</v>
      </c>
      <c r="N19" s="762">
        <v>439.99999999999989</v>
      </c>
    </row>
    <row r="20" spans="1:14" ht="14.4" customHeight="1" x14ac:dyDescent="0.3">
      <c r="A20" s="756" t="s">
        <v>564</v>
      </c>
      <c r="B20" s="757" t="s">
        <v>565</v>
      </c>
      <c r="C20" s="758" t="s">
        <v>577</v>
      </c>
      <c r="D20" s="759" t="s">
        <v>578</v>
      </c>
      <c r="E20" s="760">
        <v>50113001</v>
      </c>
      <c r="F20" s="759" t="s">
        <v>591</v>
      </c>
      <c r="G20" s="758" t="s">
        <v>592</v>
      </c>
      <c r="H20" s="758">
        <v>116551</v>
      </c>
      <c r="I20" s="758">
        <v>16551</v>
      </c>
      <c r="J20" s="758" t="s">
        <v>623</v>
      </c>
      <c r="K20" s="758" t="s">
        <v>624</v>
      </c>
      <c r="L20" s="761">
        <v>1050.1799999999998</v>
      </c>
      <c r="M20" s="761">
        <v>1</v>
      </c>
      <c r="N20" s="762">
        <v>1050.1799999999998</v>
      </c>
    </row>
    <row r="21" spans="1:14" ht="14.4" customHeight="1" x14ac:dyDescent="0.3">
      <c r="A21" s="756" t="s">
        <v>564</v>
      </c>
      <c r="B21" s="757" t="s">
        <v>565</v>
      </c>
      <c r="C21" s="758" t="s">
        <v>577</v>
      </c>
      <c r="D21" s="759" t="s">
        <v>578</v>
      </c>
      <c r="E21" s="760">
        <v>50113001</v>
      </c>
      <c r="F21" s="759" t="s">
        <v>591</v>
      </c>
      <c r="G21" s="758" t="s">
        <v>592</v>
      </c>
      <c r="H21" s="758">
        <v>199295</v>
      </c>
      <c r="I21" s="758">
        <v>99295</v>
      </c>
      <c r="J21" s="758" t="s">
        <v>625</v>
      </c>
      <c r="K21" s="758" t="s">
        <v>626</v>
      </c>
      <c r="L21" s="761">
        <v>26.279999999999994</v>
      </c>
      <c r="M21" s="761">
        <v>8</v>
      </c>
      <c r="N21" s="762">
        <v>210.23999999999995</v>
      </c>
    </row>
    <row r="22" spans="1:14" ht="14.4" customHeight="1" x14ac:dyDescent="0.3">
      <c r="A22" s="756" t="s">
        <v>564</v>
      </c>
      <c r="B22" s="757" t="s">
        <v>565</v>
      </c>
      <c r="C22" s="758" t="s">
        <v>577</v>
      </c>
      <c r="D22" s="759" t="s">
        <v>578</v>
      </c>
      <c r="E22" s="760">
        <v>50113001</v>
      </c>
      <c r="F22" s="759" t="s">
        <v>591</v>
      </c>
      <c r="G22" s="758" t="s">
        <v>592</v>
      </c>
      <c r="H22" s="758">
        <v>844960</v>
      </c>
      <c r="I22" s="758">
        <v>125114</v>
      </c>
      <c r="J22" s="758" t="s">
        <v>625</v>
      </c>
      <c r="K22" s="758" t="s">
        <v>627</v>
      </c>
      <c r="L22" s="761">
        <v>58.104545454545452</v>
      </c>
      <c r="M22" s="761">
        <v>11</v>
      </c>
      <c r="N22" s="762">
        <v>639.15</v>
      </c>
    </row>
    <row r="23" spans="1:14" ht="14.4" customHeight="1" x14ac:dyDescent="0.3">
      <c r="A23" s="756" t="s">
        <v>564</v>
      </c>
      <c r="B23" s="757" t="s">
        <v>565</v>
      </c>
      <c r="C23" s="758" t="s">
        <v>577</v>
      </c>
      <c r="D23" s="759" t="s">
        <v>578</v>
      </c>
      <c r="E23" s="760">
        <v>50113001</v>
      </c>
      <c r="F23" s="759" t="s">
        <v>591</v>
      </c>
      <c r="G23" s="758" t="s">
        <v>592</v>
      </c>
      <c r="H23" s="758">
        <v>849713</v>
      </c>
      <c r="I23" s="758">
        <v>125046</v>
      </c>
      <c r="J23" s="758" t="s">
        <v>628</v>
      </c>
      <c r="K23" s="758" t="s">
        <v>629</v>
      </c>
      <c r="L23" s="761">
        <v>61.730000000000054</v>
      </c>
      <c r="M23" s="761">
        <v>1</v>
      </c>
      <c r="N23" s="762">
        <v>61.730000000000054</v>
      </c>
    </row>
    <row r="24" spans="1:14" ht="14.4" customHeight="1" x14ac:dyDescent="0.3">
      <c r="A24" s="756" t="s">
        <v>564</v>
      </c>
      <c r="B24" s="757" t="s">
        <v>565</v>
      </c>
      <c r="C24" s="758" t="s">
        <v>577</v>
      </c>
      <c r="D24" s="759" t="s">
        <v>578</v>
      </c>
      <c r="E24" s="760">
        <v>50113001</v>
      </c>
      <c r="F24" s="759" t="s">
        <v>591</v>
      </c>
      <c r="G24" s="758" t="s">
        <v>592</v>
      </c>
      <c r="H24" s="758">
        <v>849559</v>
      </c>
      <c r="I24" s="758">
        <v>125066</v>
      </c>
      <c r="J24" s="758" t="s">
        <v>630</v>
      </c>
      <c r="K24" s="758" t="s">
        <v>631</v>
      </c>
      <c r="L24" s="761">
        <v>100.18000000000005</v>
      </c>
      <c r="M24" s="761">
        <v>1</v>
      </c>
      <c r="N24" s="762">
        <v>100.18000000000005</v>
      </c>
    </row>
    <row r="25" spans="1:14" ht="14.4" customHeight="1" x14ac:dyDescent="0.3">
      <c r="A25" s="756" t="s">
        <v>564</v>
      </c>
      <c r="B25" s="757" t="s">
        <v>565</v>
      </c>
      <c r="C25" s="758" t="s">
        <v>577</v>
      </c>
      <c r="D25" s="759" t="s">
        <v>578</v>
      </c>
      <c r="E25" s="760">
        <v>50113001</v>
      </c>
      <c r="F25" s="759" t="s">
        <v>591</v>
      </c>
      <c r="G25" s="758" t="s">
        <v>592</v>
      </c>
      <c r="H25" s="758">
        <v>849561</v>
      </c>
      <c r="I25" s="758">
        <v>125060</v>
      </c>
      <c r="J25" s="758" t="s">
        <v>630</v>
      </c>
      <c r="K25" s="758" t="s">
        <v>632</v>
      </c>
      <c r="L25" s="761">
        <v>34.590000000000011</v>
      </c>
      <c r="M25" s="761">
        <v>6</v>
      </c>
      <c r="N25" s="762">
        <v>207.54000000000008</v>
      </c>
    </row>
    <row r="26" spans="1:14" ht="14.4" customHeight="1" x14ac:dyDescent="0.3">
      <c r="A26" s="756" t="s">
        <v>564</v>
      </c>
      <c r="B26" s="757" t="s">
        <v>565</v>
      </c>
      <c r="C26" s="758" t="s">
        <v>577</v>
      </c>
      <c r="D26" s="759" t="s">
        <v>578</v>
      </c>
      <c r="E26" s="760">
        <v>50113001</v>
      </c>
      <c r="F26" s="759" t="s">
        <v>591</v>
      </c>
      <c r="G26" s="758" t="s">
        <v>592</v>
      </c>
      <c r="H26" s="758">
        <v>189244</v>
      </c>
      <c r="I26" s="758">
        <v>89244</v>
      </c>
      <c r="J26" s="758" t="s">
        <v>633</v>
      </c>
      <c r="K26" s="758" t="s">
        <v>634</v>
      </c>
      <c r="L26" s="761">
        <v>20.758546391752585</v>
      </c>
      <c r="M26" s="761">
        <v>291</v>
      </c>
      <c r="N26" s="762">
        <v>6040.7370000000019</v>
      </c>
    </row>
    <row r="27" spans="1:14" ht="14.4" customHeight="1" x14ac:dyDescent="0.3">
      <c r="A27" s="756" t="s">
        <v>564</v>
      </c>
      <c r="B27" s="757" t="s">
        <v>565</v>
      </c>
      <c r="C27" s="758" t="s">
        <v>577</v>
      </c>
      <c r="D27" s="759" t="s">
        <v>578</v>
      </c>
      <c r="E27" s="760">
        <v>50113001</v>
      </c>
      <c r="F27" s="759" t="s">
        <v>591</v>
      </c>
      <c r="G27" s="758" t="s">
        <v>592</v>
      </c>
      <c r="H27" s="758">
        <v>169755</v>
      </c>
      <c r="I27" s="758">
        <v>69755</v>
      </c>
      <c r="J27" s="758" t="s">
        <v>635</v>
      </c>
      <c r="K27" s="758" t="s">
        <v>636</v>
      </c>
      <c r="L27" s="761">
        <v>36.93</v>
      </c>
      <c r="M27" s="761">
        <v>2</v>
      </c>
      <c r="N27" s="762">
        <v>73.86</v>
      </c>
    </row>
    <row r="28" spans="1:14" ht="14.4" customHeight="1" x14ac:dyDescent="0.3">
      <c r="A28" s="756" t="s">
        <v>564</v>
      </c>
      <c r="B28" s="757" t="s">
        <v>565</v>
      </c>
      <c r="C28" s="758" t="s">
        <v>577</v>
      </c>
      <c r="D28" s="759" t="s">
        <v>578</v>
      </c>
      <c r="E28" s="760">
        <v>50113001</v>
      </c>
      <c r="F28" s="759" t="s">
        <v>591</v>
      </c>
      <c r="G28" s="758" t="s">
        <v>592</v>
      </c>
      <c r="H28" s="758">
        <v>187822</v>
      </c>
      <c r="I28" s="758">
        <v>87822</v>
      </c>
      <c r="J28" s="758" t="s">
        <v>637</v>
      </c>
      <c r="K28" s="758" t="s">
        <v>638</v>
      </c>
      <c r="L28" s="761">
        <v>1333.09</v>
      </c>
      <c r="M28" s="761">
        <v>1</v>
      </c>
      <c r="N28" s="762">
        <v>1333.09</v>
      </c>
    </row>
    <row r="29" spans="1:14" ht="14.4" customHeight="1" x14ac:dyDescent="0.3">
      <c r="A29" s="756" t="s">
        <v>564</v>
      </c>
      <c r="B29" s="757" t="s">
        <v>565</v>
      </c>
      <c r="C29" s="758" t="s">
        <v>577</v>
      </c>
      <c r="D29" s="759" t="s">
        <v>578</v>
      </c>
      <c r="E29" s="760">
        <v>50113001</v>
      </c>
      <c r="F29" s="759" t="s">
        <v>591</v>
      </c>
      <c r="G29" s="758" t="s">
        <v>592</v>
      </c>
      <c r="H29" s="758">
        <v>126409</v>
      </c>
      <c r="I29" s="758">
        <v>26409</v>
      </c>
      <c r="J29" s="758" t="s">
        <v>639</v>
      </c>
      <c r="K29" s="758" t="s">
        <v>640</v>
      </c>
      <c r="L29" s="761">
        <v>1154.81</v>
      </c>
      <c r="M29" s="761">
        <v>1</v>
      </c>
      <c r="N29" s="762">
        <v>1154.81</v>
      </c>
    </row>
    <row r="30" spans="1:14" ht="14.4" customHeight="1" x14ac:dyDescent="0.3">
      <c r="A30" s="756" t="s">
        <v>564</v>
      </c>
      <c r="B30" s="757" t="s">
        <v>565</v>
      </c>
      <c r="C30" s="758" t="s">
        <v>577</v>
      </c>
      <c r="D30" s="759" t="s">
        <v>578</v>
      </c>
      <c r="E30" s="760">
        <v>50113001</v>
      </c>
      <c r="F30" s="759" t="s">
        <v>591</v>
      </c>
      <c r="G30" s="758" t="s">
        <v>592</v>
      </c>
      <c r="H30" s="758">
        <v>196303</v>
      </c>
      <c r="I30" s="758">
        <v>96303</v>
      </c>
      <c r="J30" s="758" t="s">
        <v>641</v>
      </c>
      <c r="K30" s="758" t="s">
        <v>642</v>
      </c>
      <c r="L30" s="761">
        <v>37.220000000000013</v>
      </c>
      <c r="M30" s="761">
        <v>1</v>
      </c>
      <c r="N30" s="762">
        <v>37.220000000000013</v>
      </c>
    </row>
    <row r="31" spans="1:14" ht="14.4" customHeight="1" x14ac:dyDescent="0.3">
      <c r="A31" s="756" t="s">
        <v>564</v>
      </c>
      <c r="B31" s="757" t="s">
        <v>565</v>
      </c>
      <c r="C31" s="758" t="s">
        <v>577</v>
      </c>
      <c r="D31" s="759" t="s">
        <v>578</v>
      </c>
      <c r="E31" s="760">
        <v>50113001</v>
      </c>
      <c r="F31" s="759" t="s">
        <v>591</v>
      </c>
      <c r="G31" s="758" t="s">
        <v>592</v>
      </c>
      <c r="H31" s="758">
        <v>192351</v>
      </c>
      <c r="I31" s="758">
        <v>92351</v>
      </c>
      <c r="J31" s="758" t="s">
        <v>643</v>
      </c>
      <c r="K31" s="758" t="s">
        <v>644</v>
      </c>
      <c r="L31" s="761">
        <v>86.219999999999985</v>
      </c>
      <c r="M31" s="761">
        <v>3</v>
      </c>
      <c r="N31" s="762">
        <v>258.65999999999997</v>
      </c>
    </row>
    <row r="32" spans="1:14" ht="14.4" customHeight="1" x14ac:dyDescent="0.3">
      <c r="A32" s="756" t="s">
        <v>564</v>
      </c>
      <c r="B32" s="757" t="s">
        <v>565</v>
      </c>
      <c r="C32" s="758" t="s">
        <v>577</v>
      </c>
      <c r="D32" s="759" t="s">
        <v>578</v>
      </c>
      <c r="E32" s="760">
        <v>50113001</v>
      </c>
      <c r="F32" s="759" t="s">
        <v>591</v>
      </c>
      <c r="G32" s="758" t="s">
        <v>592</v>
      </c>
      <c r="H32" s="758">
        <v>132992</v>
      </c>
      <c r="I32" s="758">
        <v>32992</v>
      </c>
      <c r="J32" s="758" t="s">
        <v>645</v>
      </c>
      <c r="K32" s="758" t="s">
        <v>646</v>
      </c>
      <c r="L32" s="761">
        <v>108.39</v>
      </c>
      <c r="M32" s="761">
        <v>14</v>
      </c>
      <c r="N32" s="762">
        <v>1517.46</v>
      </c>
    </row>
    <row r="33" spans="1:14" ht="14.4" customHeight="1" x14ac:dyDescent="0.3">
      <c r="A33" s="756" t="s">
        <v>564</v>
      </c>
      <c r="B33" s="757" t="s">
        <v>565</v>
      </c>
      <c r="C33" s="758" t="s">
        <v>577</v>
      </c>
      <c r="D33" s="759" t="s">
        <v>578</v>
      </c>
      <c r="E33" s="760">
        <v>50113001</v>
      </c>
      <c r="F33" s="759" t="s">
        <v>591</v>
      </c>
      <c r="G33" s="758" t="s">
        <v>592</v>
      </c>
      <c r="H33" s="758">
        <v>176496</v>
      </c>
      <c r="I33" s="758">
        <v>76496</v>
      </c>
      <c r="J33" s="758" t="s">
        <v>647</v>
      </c>
      <c r="K33" s="758" t="s">
        <v>648</v>
      </c>
      <c r="L33" s="761">
        <v>125.43</v>
      </c>
      <c r="M33" s="761">
        <v>2</v>
      </c>
      <c r="N33" s="762">
        <v>250.86</v>
      </c>
    </row>
    <row r="34" spans="1:14" ht="14.4" customHeight="1" x14ac:dyDescent="0.3">
      <c r="A34" s="756" t="s">
        <v>564</v>
      </c>
      <c r="B34" s="757" t="s">
        <v>565</v>
      </c>
      <c r="C34" s="758" t="s">
        <v>577</v>
      </c>
      <c r="D34" s="759" t="s">
        <v>578</v>
      </c>
      <c r="E34" s="760">
        <v>50113001</v>
      </c>
      <c r="F34" s="759" t="s">
        <v>591</v>
      </c>
      <c r="G34" s="758" t="s">
        <v>592</v>
      </c>
      <c r="H34" s="758">
        <v>102679</v>
      </c>
      <c r="I34" s="758">
        <v>2679</v>
      </c>
      <c r="J34" s="758" t="s">
        <v>649</v>
      </c>
      <c r="K34" s="758" t="s">
        <v>650</v>
      </c>
      <c r="L34" s="761">
        <v>164.48000000000002</v>
      </c>
      <c r="M34" s="761">
        <v>7</v>
      </c>
      <c r="N34" s="762">
        <v>1151.3600000000001</v>
      </c>
    </row>
    <row r="35" spans="1:14" ht="14.4" customHeight="1" x14ac:dyDescent="0.3">
      <c r="A35" s="756" t="s">
        <v>564</v>
      </c>
      <c r="B35" s="757" t="s">
        <v>565</v>
      </c>
      <c r="C35" s="758" t="s">
        <v>577</v>
      </c>
      <c r="D35" s="759" t="s">
        <v>578</v>
      </c>
      <c r="E35" s="760">
        <v>50113001</v>
      </c>
      <c r="F35" s="759" t="s">
        <v>591</v>
      </c>
      <c r="G35" s="758" t="s">
        <v>592</v>
      </c>
      <c r="H35" s="758">
        <v>183974</v>
      </c>
      <c r="I35" s="758">
        <v>83974</v>
      </c>
      <c r="J35" s="758" t="s">
        <v>651</v>
      </c>
      <c r="K35" s="758" t="s">
        <v>652</v>
      </c>
      <c r="L35" s="761">
        <v>94.319999999999979</v>
      </c>
      <c r="M35" s="761">
        <v>3</v>
      </c>
      <c r="N35" s="762">
        <v>282.95999999999992</v>
      </c>
    </row>
    <row r="36" spans="1:14" ht="14.4" customHeight="1" x14ac:dyDescent="0.3">
      <c r="A36" s="756" t="s">
        <v>564</v>
      </c>
      <c r="B36" s="757" t="s">
        <v>565</v>
      </c>
      <c r="C36" s="758" t="s">
        <v>577</v>
      </c>
      <c r="D36" s="759" t="s">
        <v>578</v>
      </c>
      <c r="E36" s="760">
        <v>50113001</v>
      </c>
      <c r="F36" s="759" t="s">
        <v>591</v>
      </c>
      <c r="G36" s="758" t="s">
        <v>592</v>
      </c>
      <c r="H36" s="758">
        <v>145499</v>
      </c>
      <c r="I36" s="758">
        <v>45499</v>
      </c>
      <c r="J36" s="758" t="s">
        <v>653</v>
      </c>
      <c r="K36" s="758" t="s">
        <v>654</v>
      </c>
      <c r="L36" s="761">
        <v>103.78</v>
      </c>
      <c r="M36" s="761">
        <v>4</v>
      </c>
      <c r="N36" s="762">
        <v>415.12</v>
      </c>
    </row>
    <row r="37" spans="1:14" ht="14.4" customHeight="1" x14ac:dyDescent="0.3">
      <c r="A37" s="756" t="s">
        <v>564</v>
      </c>
      <c r="B37" s="757" t="s">
        <v>565</v>
      </c>
      <c r="C37" s="758" t="s">
        <v>577</v>
      </c>
      <c r="D37" s="759" t="s">
        <v>578</v>
      </c>
      <c r="E37" s="760">
        <v>50113001</v>
      </c>
      <c r="F37" s="759" t="s">
        <v>591</v>
      </c>
      <c r="G37" s="758" t="s">
        <v>592</v>
      </c>
      <c r="H37" s="758">
        <v>131536</v>
      </c>
      <c r="I37" s="758">
        <v>31536</v>
      </c>
      <c r="J37" s="758" t="s">
        <v>655</v>
      </c>
      <c r="K37" s="758" t="s">
        <v>656</v>
      </c>
      <c r="L37" s="761">
        <v>210.35999999999999</v>
      </c>
      <c r="M37" s="761">
        <v>2</v>
      </c>
      <c r="N37" s="762">
        <v>420.71999999999997</v>
      </c>
    </row>
    <row r="38" spans="1:14" ht="14.4" customHeight="1" x14ac:dyDescent="0.3">
      <c r="A38" s="756" t="s">
        <v>564</v>
      </c>
      <c r="B38" s="757" t="s">
        <v>565</v>
      </c>
      <c r="C38" s="758" t="s">
        <v>577</v>
      </c>
      <c r="D38" s="759" t="s">
        <v>578</v>
      </c>
      <c r="E38" s="760">
        <v>50113001</v>
      </c>
      <c r="F38" s="759" t="s">
        <v>591</v>
      </c>
      <c r="G38" s="758" t="s">
        <v>592</v>
      </c>
      <c r="H38" s="758">
        <v>158037</v>
      </c>
      <c r="I38" s="758">
        <v>58037</v>
      </c>
      <c r="J38" s="758" t="s">
        <v>657</v>
      </c>
      <c r="K38" s="758" t="s">
        <v>658</v>
      </c>
      <c r="L38" s="761">
        <v>95.640000000000015</v>
      </c>
      <c r="M38" s="761">
        <v>10</v>
      </c>
      <c r="N38" s="762">
        <v>956.40000000000009</v>
      </c>
    </row>
    <row r="39" spans="1:14" ht="14.4" customHeight="1" x14ac:dyDescent="0.3">
      <c r="A39" s="756" t="s">
        <v>564</v>
      </c>
      <c r="B39" s="757" t="s">
        <v>565</v>
      </c>
      <c r="C39" s="758" t="s">
        <v>577</v>
      </c>
      <c r="D39" s="759" t="s">
        <v>578</v>
      </c>
      <c r="E39" s="760">
        <v>50113001</v>
      </c>
      <c r="F39" s="759" t="s">
        <v>591</v>
      </c>
      <c r="G39" s="758" t="s">
        <v>592</v>
      </c>
      <c r="H39" s="758">
        <v>845329</v>
      </c>
      <c r="I39" s="758">
        <v>0</v>
      </c>
      <c r="J39" s="758" t="s">
        <v>659</v>
      </c>
      <c r="K39" s="758" t="s">
        <v>566</v>
      </c>
      <c r="L39" s="761">
        <v>169.92</v>
      </c>
      <c r="M39" s="761">
        <v>6</v>
      </c>
      <c r="N39" s="762">
        <v>1019.5199999999999</v>
      </c>
    </row>
    <row r="40" spans="1:14" ht="14.4" customHeight="1" x14ac:dyDescent="0.3">
      <c r="A40" s="756" t="s">
        <v>564</v>
      </c>
      <c r="B40" s="757" t="s">
        <v>565</v>
      </c>
      <c r="C40" s="758" t="s">
        <v>577</v>
      </c>
      <c r="D40" s="759" t="s">
        <v>578</v>
      </c>
      <c r="E40" s="760">
        <v>50113001</v>
      </c>
      <c r="F40" s="759" t="s">
        <v>591</v>
      </c>
      <c r="G40" s="758" t="s">
        <v>592</v>
      </c>
      <c r="H40" s="758">
        <v>203954</v>
      </c>
      <c r="I40" s="758">
        <v>203954</v>
      </c>
      <c r="J40" s="758" t="s">
        <v>660</v>
      </c>
      <c r="K40" s="758" t="s">
        <v>661</v>
      </c>
      <c r="L40" s="761">
        <v>73.100000000000023</v>
      </c>
      <c r="M40" s="761">
        <v>2</v>
      </c>
      <c r="N40" s="762">
        <v>146.20000000000005</v>
      </c>
    </row>
    <row r="41" spans="1:14" ht="14.4" customHeight="1" x14ac:dyDescent="0.3">
      <c r="A41" s="756" t="s">
        <v>564</v>
      </c>
      <c r="B41" s="757" t="s">
        <v>565</v>
      </c>
      <c r="C41" s="758" t="s">
        <v>577</v>
      </c>
      <c r="D41" s="759" t="s">
        <v>578</v>
      </c>
      <c r="E41" s="760">
        <v>50113001</v>
      </c>
      <c r="F41" s="759" t="s">
        <v>591</v>
      </c>
      <c r="G41" s="758" t="s">
        <v>592</v>
      </c>
      <c r="H41" s="758">
        <v>16321</v>
      </c>
      <c r="I41" s="758">
        <v>16321</v>
      </c>
      <c r="J41" s="758" t="s">
        <v>662</v>
      </c>
      <c r="K41" s="758" t="s">
        <v>663</v>
      </c>
      <c r="L41" s="761">
        <v>214.63999999999993</v>
      </c>
      <c r="M41" s="761">
        <v>1</v>
      </c>
      <c r="N41" s="762">
        <v>214.63999999999993</v>
      </c>
    </row>
    <row r="42" spans="1:14" ht="14.4" customHeight="1" x14ac:dyDescent="0.3">
      <c r="A42" s="756" t="s">
        <v>564</v>
      </c>
      <c r="B42" s="757" t="s">
        <v>565</v>
      </c>
      <c r="C42" s="758" t="s">
        <v>577</v>
      </c>
      <c r="D42" s="759" t="s">
        <v>578</v>
      </c>
      <c r="E42" s="760">
        <v>50113001</v>
      </c>
      <c r="F42" s="759" t="s">
        <v>591</v>
      </c>
      <c r="G42" s="758" t="s">
        <v>592</v>
      </c>
      <c r="H42" s="758">
        <v>167939</v>
      </c>
      <c r="I42" s="758">
        <v>167939</v>
      </c>
      <c r="J42" s="758" t="s">
        <v>664</v>
      </c>
      <c r="K42" s="758" t="s">
        <v>665</v>
      </c>
      <c r="L42" s="761">
        <v>1624.96</v>
      </c>
      <c r="M42" s="761">
        <v>2</v>
      </c>
      <c r="N42" s="762">
        <v>3249.92</v>
      </c>
    </row>
    <row r="43" spans="1:14" ht="14.4" customHeight="1" x14ac:dyDescent="0.3">
      <c r="A43" s="756" t="s">
        <v>564</v>
      </c>
      <c r="B43" s="757" t="s">
        <v>565</v>
      </c>
      <c r="C43" s="758" t="s">
        <v>577</v>
      </c>
      <c r="D43" s="759" t="s">
        <v>578</v>
      </c>
      <c r="E43" s="760">
        <v>50113001</v>
      </c>
      <c r="F43" s="759" t="s">
        <v>591</v>
      </c>
      <c r="G43" s="758" t="s">
        <v>592</v>
      </c>
      <c r="H43" s="758">
        <v>199466</v>
      </c>
      <c r="I43" s="758">
        <v>199466</v>
      </c>
      <c r="J43" s="758" t="s">
        <v>666</v>
      </c>
      <c r="K43" s="758" t="s">
        <v>667</v>
      </c>
      <c r="L43" s="761">
        <v>92</v>
      </c>
      <c r="M43" s="761">
        <v>1</v>
      </c>
      <c r="N43" s="762">
        <v>92</v>
      </c>
    </row>
    <row r="44" spans="1:14" ht="14.4" customHeight="1" x14ac:dyDescent="0.3">
      <c r="A44" s="756" t="s">
        <v>564</v>
      </c>
      <c r="B44" s="757" t="s">
        <v>565</v>
      </c>
      <c r="C44" s="758" t="s">
        <v>577</v>
      </c>
      <c r="D44" s="759" t="s">
        <v>578</v>
      </c>
      <c r="E44" s="760">
        <v>50113001</v>
      </c>
      <c r="F44" s="759" t="s">
        <v>591</v>
      </c>
      <c r="G44" s="758" t="s">
        <v>592</v>
      </c>
      <c r="H44" s="758">
        <v>149317</v>
      </c>
      <c r="I44" s="758">
        <v>49317</v>
      </c>
      <c r="J44" s="758" t="s">
        <v>668</v>
      </c>
      <c r="K44" s="758" t="s">
        <v>669</v>
      </c>
      <c r="L44" s="761">
        <v>312.88666666666671</v>
      </c>
      <c r="M44" s="761">
        <v>6</v>
      </c>
      <c r="N44" s="762">
        <v>1877.3200000000002</v>
      </c>
    </row>
    <row r="45" spans="1:14" ht="14.4" customHeight="1" x14ac:dyDescent="0.3">
      <c r="A45" s="756" t="s">
        <v>564</v>
      </c>
      <c r="B45" s="757" t="s">
        <v>565</v>
      </c>
      <c r="C45" s="758" t="s">
        <v>577</v>
      </c>
      <c r="D45" s="759" t="s">
        <v>578</v>
      </c>
      <c r="E45" s="760">
        <v>50113001</v>
      </c>
      <c r="F45" s="759" t="s">
        <v>591</v>
      </c>
      <c r="G45" s="758" t="s">
        <v>592</v>
      </c>
      <c r="H45" s="758">
        <v>841498</v>
      </c>
      <c r="I45" s="758">
        <v>0</v>
      </c>
      <c r="J45" s="758" t="s">
        <v>670</v>
      </c>
      <c r="K45" s="758" t="s">
        <v>566</v>
      </c>
      <c r="L45" s="761">
        <v>44.21</v>
      </c>
      <c r="M45" s="761">
        <v>1</v>
      </c>
      <c r="N45" s="762">
        <v>44.21</v>
      </c>
    </row>
    <row r="46" spans="1:14" ht="14.4" customHeight="1" x14ac:dyDescent="0.3">
      <c r="A46" s="756" t="s">
        <v>564</v>
      </c>
      <c r="B46" s="757" t="s">
        <v>565</v>
      </c>
      <c r="C46" s="758" t="s">
        <v>577</v>
      </c>
      <c r="D46" s="759" t="s">
        <v>578</v>
      </c>
      <c r="E46" s="760">
        <v>50113001</v>
      </c>
      <c r="F46" s="759" t="s">
        <v>591</v>
      </c>
      <c r="G46" s="758" t="s">
        <v>592</v>
      </c>
      <c r="H46" s="758">
        <v>188356</v>
      </c>
      <c r="I46" s="758">
        <v>88356</v>
      </c>
      <c r="J46" s="758" t="s">
        <v>671</v>
      </c>
      <c r="K46" s="758" t="s">
        <v>672</v>
      </c>
      <c r="L46" s="761">
        <v>96.697198836218718</v>
      </c>
      <c r="M46" s="761">
        <v>1</v>
      </c>
      <c r="N46" s="762">
        <v>96.697198836218718</v>
      </c>
    </row>
    <row r="47" spans="1:14" ht="14.4" customHeight="1" x14ac:dyDescent="0.3">
      <c r="A47" s="756" t="s">
        <v>564</v>
      </c>
      <c r="B47" s="757" t="s">
        <v>565</v>
      </c>
      <c r="C47" s="758" t="s">
        <v>577</v>
      </c>
      <c r="D47" s="759" t="s">
        <v>578</v>
      </c>
      <c r="E47" s="760">
        <v>50113001</v>
      </c>
      <c r="F47" s="759" t="s">
        <v>591</v>
      </c>
      <c r="G47" s="758" t="s">
        <v>595</v>
      </c>
      <c r="H47" s="758">
        <v>850390</v>
      </c>
      <c r="I47" s="758">
        <v>102600</v>
      </c>
      <c r="J47" s="758" t="s">
        <v>673</v>
      </c>
      <c r="K47" s="758" t="s">
        <v>674</v>
      </c>
      <c r="L47" s="761">
        <v>68.479963345703709</v>
      </c>
      <c r="M47" s="761">
        <v>2</v>
      </c>
      <c r="N47" s="762">
        <v>136.95992669140742</v>
      </c>
    </row>
    <row r="48" spans="1:14" ht="14.4" customHeight="1" x14ac:dyDescent="0.3">
      <c r="A48" s="756" t="s">
        <v>564</v>
      </c>
      <c r="B48" s="757" t="s">
        <v>565</v>
      </c>
      <c r="C48" s="758" t="s">
        <v>577</v>
      </c>
      <c r="D48" s="759" t="s">
        <v>578</v>
      </c>
      <c r="E48" s="760">
        <v>50113001</v>
      </c>
      <c r="F48" s="759" t="s">
        <v>591</v>
      </c>
      <c r="G48" s="758" t="s">
        <v>595</v>
      </c>
      <c r="H48" s="758">
        <v>846446</v>
      </c>
      <c r="I48" s="758">
        <v>124343</v>
      </c>
      <c r="J48" s="758" t="s">
        <v>675</v>
      </c>
      <c r="K48" s="758" t="s">
        <v>676</v>
      </c>
      <c r="L48" s="761">
        <v>51.840000000000032</v>
      </c>
      <c r="M48" s="761">
        <v>1</v>
      </c>
      <c r="N48" s="762">
        <v>51.840000000000032</v>
      </c>
    </row>
    <row r="49" spans="1:14" ht="14.4" customHeight="1" x14ac:dyDescent="0.3">
      <c r="A49" s="756" t="s">
        <v>564</v>
      </c>
      <c r="B49" s="757" t="s">
        <v>565</v>
      </c>
      <c r="C49" s="758" t="s">
        <v>577</v>
      </c>
      <c r="D49" s="759" t="s">
        <v>578</v>
      </c>
      <c r="E49" s="760">
        <v>50113001</v>
      </c>
      <c r="F49" s="759" t="s">
        <v>591</v>
      </c>
      <c r="G49" s="758" t="s">
        <v>595</v>
      </c>
      <c r="H49" s="758">
        <v>117425</v>
      </c>
      <c r="I49" s="758">
        <v>17425</v>
      </c>
      <c r="J49" s="758" t="s">
        <v>677</v>
      </c>
      <c r="K49" s="758" t="s">
        <v>678</v>
      </c>
      <c r="L49" s="761">
        <v>20.016666666666662</v>
      </c>
      <c r="M49" s="761">
        <v>6</v>
      </c>
      <c r="N49" s="762">
        <v>120.09999999999998</v>
      </c>
    </row>
    <row r="50" spans="1:14" ht="14.4" customHeight="1" x14ac:dyDescent="0.3">
      <c r="A50" s="756" t="s">
        <v>564</v>
      </c>
      <c r="B50" s="757" t="s">
        <v>565</v>
      </c>
      <c r="C50" s="758" t="s">
        <v>577</v>
      </c>
      <c r="D50" s="759" t="s">
        <v>578</v>
      </c>
      <c r="E50" s="760">
        <v>50113001</v>
      </c>
      <c r="F50" s="759" t="s">
        <v>591</v>
      </c>
      <c r="G50" s="758" t="s">
        <v>595</v>
      </c>
      <c r="H50" s="758">
        <v>117431</v>
      </c>
      <c r="I50" s="758">
        <v>17431</v>
      </c>
      <c r="J50" s="758" t="s">
        <v>679</v>
      </c>
      <c r="K50" s="758" t="s">
        <v>680</v>
      </c>
      <c r="L50" s="761">
        <v>27.328000000000003</v>
      </c>
      <c r="M50" s="761">
        <v>5</v>
      </c>
      <c r="N50" s="762">
        <v>136.64000000000001</v>
      </c>
    </row>
    <row r="51" spans="1:14" ht="14.4" customHeight="1" x14ac:dyDescent="0.3">
      <c r="A51" s="756" t="s">
        <v>564</v>
      </c>
      <c r="B51" s="757" t="s">
        <v>565</v>
      </c>
      <c r="C51" s="758" t="s">
        <v>577</v>
      </c>
      <c r="D51" s="759" t="s">
        <v>578</v>
      </c>
      <c r="E51" s="760">
        <v>50113001</v>
      </c>
      <c r="F51" s="759" t="s">
        <v>591</v>
      </c>
      <c r="G51" s="758" t="s">
        <v>592</v>
      </c>
      <c r="H51" s="758">
        <v>158653</v>
      </c>
      <c r="I51" s="758">
        <v>58653</v>
      </c>
      <c r="J51" s="758" t="s">
        <v>681</v>
      </c>
      <c r="K51" s="758" t="s">
        <v>682</v>
      </c>
      <c r="L51" s="761">
        <v>62.14</v>
      </c>
      <c r="M51" s="761">
        <v>1</v>
      </c>
      <c r="N51" s="762">
        <v>62.14</v>
      </c>
    </row>
    <row r="52" spans="1:14" ht="14.4" customHeight="1" x14ac:dyDescent="0.3">
      <c r="A52" s="756" t="s">
        <v>564</v>
      </c>
      <c r="B52" s="757" t="s">
        <v>565</v>
      </c>
      <c r="C52" s="758" t="s">
        <v>577</v>
      </c>
      <c r="D52" s="759" t="s">
        <v>578</v>
      </c>
      <c r="E52" s="760">
        <v>50113001</v>
      </c>
      <c r="F52" s="759" t="s">
        <v>591</v>
      </c>
      <c r="G52" s="758" t="s">
        <v>592</v>
      </c>
      <c r="H52" s="758">
        <v>156993</v>
      </c>
      <c r="I52" s="758">
        <v>56993</v>
      </c>
      <c r="J52" s="758" t="s">
        <v>683</v>
      </c>
      <c r="K52" s="758" t="s">
        <v>684</v>
      </c>
      <c r="L52" s="761">
        <v>73.586241811258574</v>
      </c>
      <c r="M52" s="761">
        <v>34</v>
      </c>
      <c r="N52" s="762">
        <v>2501.9322215827915</v>
      </c>
    </row>
    <row r="53" spans="1:14" ht="14.4" customHeight="1" x14ac:dyDescent="0.3">
      <c r="A53" s="756" t="s">
        <v>564</v>
      </c>
      <c r="B53" s="757" t="s">
        <v>565</v>
      </c>
      <c r="C53" s="758" t="s">
        <v>577</v>
      </c>
      <c r="D53" s="759" t="s">
        <v>578</v>
      </c>
      <c r="E53" s="760">
        <v>50113001</v>
      </c>
      <c r="F53" s="759" t="s">
        <v>591</v>
      </c>
      <c r="G53" s="758" t="s">
        <v>592</v>
      </c>
      <c r="H53" s="758">
        <v>849382</v>
      </c>
      <c r="I53" s="758">
        <v>119697</v>
      </c>
      <c r="J53" s="758" t="s">
        <v>685</v>
      </c>
      <c r="K53" s="758" t="s">
        <v>686</v>
      </c>
      <c r="L53" s="761">
        <v>172.56428571428572</v>
      </c>
      <c r="M53" s="761">
        <v>7</v>
      </c>
      <c r="N53" s="762">
        <v>1207.95</v>
      </c>
    </row>
    <row r="54" spans="1:14" ht="14.4" customHeight="1" x14ac:dyDescent="0.3">
      <c r="A54" s="756" t="s">
        <v>564</v>
      </c>
      <c r="B54" s="757" t="s">
        <v>565</v>
      </c>
      <c r="C54" s="758" t="s">
        <v>577</v>
      </c>
      <c r="D54" s="759" t="s">
        <v>578</v>
      </c>
      <c r="E54" s="760">
        <v>50113001</v>
      </c>
      <c r="F54" s="759" t="s">
        <v>591</v>
      </c>
      <c r="G54" s="758" t="s">
        <v>595</v>
      </c>
      <c r="H54" s="758">
        <v>214433</v>
      </c>
      <c r="I54" s="758">
        <v>214433</v>
      </c>
      <c r="J54" s="758" t="s">
        <v>687</v>
      </c>
      <c r="K54" s="758" t="s">
        <v>688</v>
      </c>
      <c r="L54" s="761">
        <v>24.315928708287348</v>
      </c>
      <c r="M54" s="761">
        <v>5</v>
      </c>
      <c r="N54" s="762">
        <v>121.57964354143674</v>
      </c>
    </row>
    <row r="55" spans="1:14" ht="14.4" customHeight="1" x14ac:dyDescent="0.3">
      <c r="A55" s="756" t="s">
        <v>564</v>
      </c>
      <c r="B55" s="757" t="s">
        <v>565</v>
      </c>
      <c r="C55" s="758" t="s">
        <v>577</v>
      </c>
      <c r="D55" s="759" t="s">
        <v>578</v>
      </c>
      <c r="E55" s="760">
        <v>50113001</v>
      </c>
      <c r="F55" s="759" t="s">
        <v>591</v>
      </c>
      <c r="G55" s="758" t="s">
        <v>595</v>
      </c>
      <c r="H55" s="758">
        <v>214435</v>
      </c>
      <c r="I55" s="758">
        <v>214435</v>
      </c>
      <c r="J55" s="758" t="s">
        <v>687</v>
      </c>
      <c r="K55" s="758" t="s">
        <v>689</v>
      </c>
      <c r="L55" s="761">
        <v>76.89500000000001</v>
      </c>
      <c r="M55" s="761">
        <v>2</v>
      </c>
      <c r="N55" s="762">
        <v>153.79000000000002</v>
      </c>
    </row>
    <row r="56" spans="1:14" ht="14.4" customHeight="1" x14ac:dyDescent="0.3">
      <c r="A56" s="756" t="s">
        <v>564</v>
      </c>
      <c r="B56" s="757" t="s">
        <v>565</v>
      </c>
      <c r="C56" s="758" t="s">
        <v>577</v>
      </c>
      <c r="D56" s="759" t="s">
        <v>578</v>
      </c>
      <c r="E56" s="760">
        <v>50113001</v>
      </c>
      <c r="F56" s="759" t="s">
        <v>591</v>
      </c>
      <c r="G56" s="758" t="s">
        <v>595</v>
      </c>
      <c r="H56" s="758">
        <v>214525</v>
      </c>
      <c r="I56" s="758">
        <v>214525</v>
      </c>
      <c r="J56" s="758" t="s">
        <v>690</v>
      </c>
      <c r="K56" s="758" t="s">
        <v>691</v>
      </c>
      <c r="L56" s="761">
        <v>43.21</v>
      </c>
      <c r="M56" s="761">
        <v>2</v>
      </c>
      <c r="N56" s="762">
        <v>86.42</v>
      </c>
    </row>
    <row r="57" spans="1:14" ht="14.4" customHeight="1" x14ac:dyDescent="0.3">
      <c r="A57" s="756" t="s">
        <v>564</v>
      </c>
      <c r="B57" s="757" t="s">
        <v>565</v>
      </c>
      <c r="C57" s="758" t="s">
        <v>577</v>
      </c>
      <c r="D57" s="759" t="s">
        <v>578</v>
      </c>
      <c r="E57" s="760">
        <v>50113001</v>
      </c>
      <c r="F57" s="759" t="s">
        <v>591</v>
      </c>
      <c r="G57" s="758" t="s">
        <v>595</v>
      </c>
      <c r="H57" s="758">
        <v>214526</v>
      </c>
      <c r="I57" s="758">
        <v>214526</v>
      </c>
      <c r="J57" s="758" t="s">
        <v>690</v>
      </c>
      <c r="K57" s="758" t="s">
        <v>692</v>
      </c>
      <c r="L57" s="761">
        <v>154.19384615384615</v>
      </c>
      <c r="M57" s="761">
        <v>13</v>
      </c>
      <c r="N57" s="762">
        <v>2004.52</v>
      </c>
    </row>
    <row r="58" spans="1:14" ht="14.4" customHeight="1" x14ac:dyDescent="0.3">
      <c r="A58" s="756" t="s">
        <v>564</v>
      </c>
      <c r="B58" s="757" t="s">
        <v>565</v>
      </c>
      <c r="C58" s="758" t="s">
        <v>577</v>
      </c>
      <c r="D58" s="759" t="s">
        <v>578</v>
      </c>
      <c r="E58" s="760">
        <v>50113001</v>
      </c>
      <c r="F58" s="759" t="s">
        <v>591</v>
      </c>
      <c r="G58" s="758" t="s">
        <v>595</v>
      </c>
      <c r="H58" s="758">
        <v>214427</v>
      </c>
      <c r="I58" s="758">
        <v>214427</v>
      </c>
      <c r="J58" s="758" t="s">
        <v>693</v>
      </c>
      <c r="K58" s="758" t="s">
        <v>694</v>
      </c>
      <c r="L58" s="761">
        <v>67.36</v>
      </c>
      <c r="M58" s="761">
        <v>14</v>
      </c>
      <c r="N58" s="762">
        <v>943.04</v>
      </c>
    </row>
    <row r="59" spans="1:14" ht="14.4" customHeight="1" x14ac:dyDescent="0.3">
      <c r="A59" s="756" t="s">
        <v>564</v>
      </c>
      <c r="B59" s="757" t="s">
        <v>565</v>
      </c>
      <c r="C59" s="758" t="s">
        <v>577</v>
      </c>
      <c r="D59" s="759" t="s">
        <v>578</v>
      </c>
      <c r="E59" s="760">
        <v>50113001</v>
      </c>
      <c r="F59" s="759" t="s">
        <v>591</v>
      </c>
      <c r="G59" s="758" t="s">
        <v>595</v>
      </c>
      <c r="H59" s="758">
        <v>113767</v>
      </c>
      <c r="I59" s="758">
        <v>13767</v>
      </c>
      <c r="J59" s="758" t="s">
        <v>695</v>
      </c>
      <c r="K59" s="758" t="s">
        <v>696</v>
      </c>
      <c r="L59" s="761">
        <v>45.164166666666667</v>
      </c>
      <c r="M59" s="761">
        <v>36</v>
      </c>
      <c r="N59" s="762">
        <v>1625.91</v>
      </c>
    </row>
    <row r="60" spans="1:14" ht="14.4" customHeight="1" x14ac:dyDescent="0.3">
      <c r="A60" s="756" t="s">
        <v>564</v>
      </c>
      <c r="B60" s="757" t="s">
        <v>565</v>
      </c>
      <c r="C60" s="758" t="s">
        <v>577</v>
      </c>
      <c r="D60" s="759" t="s">
        <v>578</v>
      </c>
      <c r="E60" s="760">
        <v>50113001</v>
      </c>
      <c r="F60" s="759" t="s">
        <v>591</v>
      </c>
      <c r="G60" s="758" t="s">
        <v>595</v>
      </c>
      <c r="H60" s="758">
        <v>848765</v>
      </c>
      <c r="I60" s="758">
        <v>107938</v>
      </c>
      <c r="J60" s="758" t="s">
        <v>695</v>
      </c>
      <c r="K60" s="758" t="s">
        <v>697</v>
      </c>
      <c r="L60" s="761">
        <v>129.16428807957286</v>
      </c>
      <c r="M60" s="761">
        <v>85</v>
      </c>
      <c r="N60" s="762">
        <v>10978.964486763693</v>
      </c>
    </row>
    <row r="61" spans="1:14" ht="14.4" customHeight="1" x14ac:dyDescent="0.3">
      <c r="A61" s="756" t="s">
        <v>564</v>
      </c>
      <c r="B61" s="757" t="s">
        <v>565</v>
      </c>
      <c r="C61" s="758" t="s">
        <v>577</v>
      </c>
      <c r="D61" s="759" t="s">
        <v>578</v>
      </c>
      <c r="E61" s="760">
        <v>50113001</v>
      </c>
      <c r="F61" s="759" t="s">
        <v>591</v>
      </c>
      <c r="G61" s="758" t="s">
        <v>592</v>
      </c>
      <c r="H61" s="758">
        <v>176155</v>
      </c>
      <c r="I61" s="758">
        <v>76155</v>
      </c>
      <c r="J61" s="758" t="s">
        <v>698</v>
      </c>
      <c r="K61" s="758" t="s">
        <v>699</v>
      </c>
      <c r="L61" s="761">
        <v>61.960000000000008</v>
      </c>
      <c r="M61" s="761">
        <v>2</v>
      </c>
      <c r="N61" s="762">
        <v>123.92000000000002</v>
      </c>
    </row>
    <row r="62" spans="1:14" ht="14.4" customHeight="1" x14ac:dyDescent="0.3">
      <c r="A62" s="756" t="s">
        <v>564</v>
      </c>
      <c r="B62" s="757" t="s">
        <v>565</v>
      </c>
      <c r="C62" s="758" t="s">
        <v>577</v>
      </c>
      <c r="D62" s="759" t="s">
        <v>578</v>
      </c>
      <c r="E62" s="760">
        <v>50113001</v>
      </c>
      <c r="F62" s="759" t="s">
        <v>591</v>
      </c>
      <c r="G62" s="758" t="s">
        <v>592</v>
      </c>
      <c r="H62" s="758">
        <v>213255</v>
      </c>
      <c r="I62" s="758">
        <v>213255</v>
      </c>
      <c r="J62" s="758" t="s">
        <v>700</v>
      </c>
      <c r="K62" s="758" t="s">
        <v>701</v>
      </c>
      <c r="L62" s="761">
        <v>126.59</v>
      </c>
      <c r="M62" s="761">
        <v>2</v>
      </c>
      <c r="N62" s="762">
        <v>253.18</v>
      </c>
    </row>
    <row r="63" spans="1:14" ht="14.4" customHeight="1" x14ac:dyDescent="0.3">
      <c r="A63" s="756" t="s">
        <v>564</v>
      </c>
      <c r="B63" s="757" t="s">
        <v>565</v>
      </c>
      <c r="C63" s="758" t="s">
        <v>577</v>
      </c>
      <c r="D63" s="759" t="s">
        <v>578</v>
      </c>
      <c r="E63" s="760">
        <v>50113001</v>
      </c>
      <c r="F63" s="759" t="s">
        <v>591</v>
      </c>
      <c r="G63" s="758" t="s">
        <v>592</v>
      </c>
      <c r="H63" s="758">
        <v>845813</v>
      </c>
      <c r="I63" s="758">
        <v>0</v>
      </c>
      <c r="J63" s="758" t="s">
        <v>702</v>
      </c>
      <c r="K63" s="758" t="s">
        <v>566</v>
      </c>
      <c r="L63" s="761">
        <v>548.30000000000007</v>
      </c>
      <c r="M63" s="761">
        <v>16</v>
      </c>
      <c r="N63" s="762">
        <v>8772.8000000000011</v>
      </c>
    </row>
    <row r="64" spans="1:14" ht="14.4" customHeight="1" x14ac:dyDescent="0.3">
      <c r="A64" s="756" t="s">
        <v>564</v>
      </c>
      <c r="B64" s="757" t="s">
        <v>565</v>
      </c>
      <c r="C64" s="758" t="s">
        <v>577</v>
      </c>
      <c r="D64" s="759" t="s">
        <v>578</v>
      </c>
      <c r="E64" s="760">
        <v>50113001</v>
      </c>
      <c r="F64" s="759" t="s">
        <v>591</v>
      </c>
      <c r="G64" s="758" t="s">
        <v>592</v>
      </c>
      <c r="H64" s="758">
        <v>193104</v>
      </c>
      <c r="I64" s="758">
        <v>93104</v>
      </c>
      <c r="J64" s="758" t="s">
        <v>703</v>
      </c>
      <c r="K64" s="758" t="s">
        <v>704</v>
      </c>
      <c r="L64" s="761">
        <v>47.650000000000006</v>
      </c>
      <c r="M64" s="761">
        <v>2</v>
      </c>
      <c r="N64" s="762">
        <v>95.300000000000011</v>
      </c>
    </row>
    <row r="65" spans="1:14" ht="14.4" customHeight="1" x14ac:dyDescent="0.3">
      <c r="A65" s="756" t="s">
        <v>564</v>
      </c>
      <c r="B65" s="757" t="s">
        <v>565</v>
      </c>
      <c r="C65" s="758" t="s">
        <v>577</v>
      </c>
      <c r="D65" s="759" t="s">
        <v>578</v>
      </c>
      <c r="E65" s="760">
        <v>50113001</v>
      </c>
      <c r="F65" s="759" t="s">
        <v>591</v>
      </c>
      <c r="G65" s="758" t="s">
        <v>592</v>
      </c>
      <c r="H65" s="758">
        <v>193105</v>
      </c>
      <c r="I65" s="758">
        <v>93105</v>
      </c>
      <c r="J65" s="758" t="s">
        <v>703</v>
      </c>
      <c r="K65" s="758" t="s">
        <v>705</v>
      </c>
      <c r="L65" s="761">
        <v>210.01884470019357</v>
      </c>
      <c r="M65" s="761">
        <v>3</v>
      </c>
      <c r="N65" s="762">
        <v>630.05653410058073</v>
      </c>
    </row>
    <row r="66" spans="1:14" ht="14.4" customHeight="1" x14ac:dyDescent="0.3">
      <c r="A66" s="756" t="s">
        <v>564</v>
      </c>
      <c r="B66" s="757" t="s">
        <v>565</v>
      </c>
      <c r="C66" s="758" t="s">
        <v>577</v>
      </c>
      <c r="D66" s="759" t="s">
        <v>578</v>
      </c>
      <c r="E66" s="760">
        <v>50113001</v>
      </c>
      <c r="F66" s="759" t="s">
        <v>591</v>
      </c>
      <c r="G66" s="758" t="s">
        <v>592</v>
      </c>
      <c r="H66" s="758">
        <v>201992</v>
      </c>
      <c r="I66" s="758">
        <v>201992</v>
      </c>
      <c r="J66" s="758" t="s">
        <v>706</v>
      </c>
      <c r="K66" s="758" t="s">
        <v>707</v>
      </c>
      <c r="L66" s="761">
        <v>557.29999999999973</v>
      </c>
      <c r="M66" s="761">
        <v>2</v>
      </c>
      <c r="N66" s="762">
        <v>1114.5999999999995</v>
      </c>
    </row>
    <row r="67" spans="1:14" ht="14.4" customHeight="1" x14ac:dyDescent="0.3">
      <c r="A67" s="756" t="s">
        <v>564</v>
      </c>
      <c r="B67" s="757" t="s">
        <v>565</v>
      </c>
      <c r="C67" s="758" t="s">
        <v>577</v>
      </c>
      <c r="D67" s="759" t="s">
        <v>578</v>
      </c>
      <c r="E67" s="760">
        <v>50113001</v>
      </c>
      <c r="F67" s="759" t="s">
        <v>591</v>
      </c>
      <c r="G67" s="758" t="s">
        <v>592</v>
      </c>
      <c r="H67" s="758">
        <v>184090</v>
      </c>
      <c r="I67" s="758">
        <v>84090</v>
      </c>
      <c r="J67" s="758" t="s">
        <v>708</v>
      </c>
      <c r="K67" s="758" t="s">
        <v>709</v>
      </c>
      <c r="L67" s="761">
        <v>60.140000000000015</v>
      </c>
      <c r="M67" s="761">
        <v>1</v>
      </c>
      <c r="N67" s="762">
        <v>60.140000000000015</v>
      </c>
    </row>
    <row r="68" spans="1:14" ht="14.4" customHeight="1" x14ac:dyDescent="0.3">
      <c r="A68" s="756" t="s">
        <v>564</v>
      </c>
      <c r="B68" s="757" t="s">
        <v>565</v>
      </c>
      <c r="C68" s="758" t="s">
        <v>577</v>
      </c>
      <c r="D68" s="759" t="s">
        <v>578</v>
      </c>
      <c r="E68" s="760">
        <v>50113001</v>
      </c>
      <c r="F68" s="759" t="s">
        <v>591</v>
      </c>
      <c r="G68" s="758" t="s">
        <v>592</v>
      </c>
      <c r="H68" s="758">
        <v>102477</v>
      </c>
      <c r="I68" s="758">
        <v>2477</v>
      </c>
      <c r="J68" s="758" t="s">
        <v>710</v>
      </c>
      <c r="K68" s="758" t="s">
        <v>711</v>
      </c>
      <c r="L68" s="761">
        <v>40.189999999999991</v>
      </c>
      <c r="M68" s="761">
        <v>16</v>
      </c>
      <c r="N68" s="762">
        <v>643.03999999999985</v>
      </c>
    </row>
    <row r="69" spans="1:14" ht="14.4" customHeight="1" x14ac:dyDescent="0.3">
      <c r="A69" s="756" t="s">
        <v>564</v>
      </c>
      <c r="B69" s="757" t="s">
        <v>565</v>
      </c>
      <c r="C69" s="758" t="s">
        <v>577</v>
      </c>
      <c r="D69" s="759" t="s">
        <v>578</v>
      </c>
      <c r="E69" s="760">
        <v>50113001</v>
      </c>
      <c r="F69" s="759" t="s">
        <v>591</v>
      </c>
      <c r="G69" s="758" t="s">
        <v>592</v>
      </c>
      <c r="H69" s="758">
        <v>102478</v>
      </c>
      <c r="I69" s="758">
        <v>2478</v>
      </c>
      <c r="J69" s="758" t="s">
        <v>710</v>
      </c>
      <c r="K69" s="758" t="s">
        <v>712</v>
      </c>
      <c r="L69" s="761">
        <v>77.610000000000028</v>
      </c>
      <c r="M69" s="761">
        <v>8</v>
      </c>
      <c r="N69" s="762">
        <v>620.88000000000022</v>
      </c>
    </row>
    <row r="70" spans="1:14" ht="14.4" customHeight="1" x14ac:dyDescent="0.3">
      <c r="A70" s="756" t="s">
        <v>564</v>
      </c>
      <c r="B70" s="757" t="s">
        <v>565</v>
      </c>
      <c r="C70" s="758" t="s">
        <v>577</v>
      </c>
      <c r="D70" s="759" t="s">
        <v>578</v>
      </c>
      <c r="E70" s="760">
        <v>50113001</v>
      </c>
      <c r="F70" s="759" t="s">
        <v>591</v>
      </c>
      <c r="G70" s="758" t="s">
        <v>592</v>
      </c>
      <c r="H70" s="758">
        <v>175631</v>
      </c>
      <c r="I70" s="758">
        <v>75631</v>
      </c>
      <c r="J70" s="758" t="s">
        <v>713</v>
      </c>
      <c r="K70" s="758" t="s">
        <v>714</v>
      </c>
      <c r="L70" s="761">
        <v>36.520000000000003</v>
      </c>
      <c r="M70" s="761">
        <v>1</v>
      </c>
      <c r="N70" s="762">
        <v>36.520000000000003</v>
      </c>
    </row>
    <row r="71" spans="1:14" ht="14.4" customHeight="1" x14ac:dyDescent="0.3">
      <c r="A71" s="756" t="s">
        <v>564</v>
      </c>
      <c r="B71" s="757" t="s">
        <v>565</v>
      </c>
      <c r="C71" s="758" t="s">
        <v>577</v>
      </c>
      <c r="D71" s="759" t="s">
        <v>578</v>
      </c>
      <c r="E71" s="760">
        <v>50113001</v>
      </c>
      <c r="F71" s="759" t="s">
        <v>591</v>
      </c>
      <c r="G71" s="758" t="s">
        <v>592</v>
      </c>
      <c r="H71" s="758">
        <v>175633</v>
      </c>
      <c r="I71" s="758">
        <v>75633</v>
      </c>
      <c r="J71" s="758" t="s">
        <v>713</v>
      </c>
      <c r="K71" s="758" t="s">
        <v>715</v>
      </c>
      <c r="L71" s="761">
        <v>181.36</v>
      </c>
      <c r="M71" s="761">
        <v>1</v>
      </c>
      <c r="N71" s="762">
        <v>181.36</v>
      </c>
    </row>
    <row r="72" spans="1:14" ht="14.4" customHeight="1" x14ac:dyDescent="0.3">
      <c r="A72" s="756" t="s">
        <v>564</v>
      </c>
      <c r="B72" s="757" t="s">
        <v>565</v>
      </c>
      <c r="C72" s="758" t="s">
        <v>577</v>
      </c>
      <c r="D72" s="759" t="s">
        <v>578</v>
      </c>
      <c r="E72" s="760">
        <v>50113001</v>
      </c>
      <c r="F72" s="759" t="s">
        <v>591</v>
      </c>
      <c r="G72" s="758" t="s">
        <v>592</v>
      </c>
      <c r="H72" s="758">
        <v>844831</v>
      </c>
      <c r="I72" s="758">
        <v>0</v>
      </c>
      <c r="J72" s="758" t="s">
        <v>716</v>
      </c>
      <c r="K72" s="758" t="s">
        <v>717</v>
      </c>
      <c r="L72" s="761">
        <v>1377.51</v>
      </c>
      <c r="M72" s="761">
        <v>1</v>
      </c>
      <c r="N72" s="762">
        <v>1377.51</v>
      </c>
    </row>
    <row r="73" spans="1:14" ht="14.4" customHeight="1" x14ac:dyDescent="0.3">
      <c r="A73" s="756" t="s">
        <v>564</v>
      </c>
      <c r="B73" s="757" t="s">
        <v>565</v>
      </c>
      <c r="C73" s="758" t="s">
        <v>577</v>
      </c>
      <c r="D73" s="759" t="s">
        <v>578</v>
      </c>
      <c r="E73" s="760">
        <v>50113001</v>
      </c>
      <c r="F73" s="759" t="s">
        <v>591</v>
      </c>
      <c r="G73" s="758" t="s">
        <v>592</v>
      </c>
      <c r="H73" s="758">
        <v>108499</v>
      </c>
      <c r="I73" s="758">
        <v>8499</v>
      </c>
      <c r="J73" s="758" t="s">
        <v>718</v>
      </c>
      <c r="K73" s="758" t="s">
        <v>719</v>
      </c>
      <c r="L73" s="761">
        <v>111.51950219841538</v>
      </c>
      <c r="M73" s="761">
        <v>18</v>
      </c>
      <c r="N73" s="762">
        <v>2007.3510395714768</v>
      </c>
    </row>
    <row r="74" spans="1:14" ht="14.4" customHeight="1" x14ac:dyDescent="0.3">
      <c r="A74" s="756" t="s">
        <v>564</v>
      </c>
      <c r="B74" s="757" t="s">
        <v>565</v>
      </c>
      <c r="C74" s="758" t="s">
        <v>577</v>
      </c>
      <c r="D74" s="759" t="s">
        <v>578</v>
      </c>
      <c r="E74" s="760">
        <v>50113001</v>
      </c>
      <c r="F74" s="759" t="s">
        <v>591</v>
      </c>
      <c r="G74" s="758" t="s">
        <v>592</v>
      </c>
      <c r="H74" s="758">
        <v>102479</v>
      </c>
      <c r="I74" s="758">
        <v>2479</v>
      </c>
      <c r="J74" s="758" t="s">
        <v>720</v>
      </c>
      <c r="K74" s="758" t="s">
        <v>721</v>
      </c>
      <c r="L74" s="761">
        <v>66.03</v>
      </c>
      <c r="M74" s="761">
        <v>2</v>
      </c>
      <c r="N74" s="762">
        <v>132.06</v>
      </c>
    </row>
    <row r="75" spans="1:14" ht="14.4" customHeight="1" x14ac:dyDescent="0.3">
      <c r="A75" s="756" t="s">
        <v>564</v>
      </c>
      <c r="B75" s="757" t="s">
        <v>565</v>
      </c>
      <c r="C75" s="758" t="s">
        <v>577</v>
      </c>
      <c r="D75" s="759" t="s">
        <v>578</v>
      </c>
      <c r="E75" s="760">
        <v>50113001</v>
      </c>
      <c r="F75" s="759" t="s">
        <v>591</v>
      </c>
      <c r="G75" s="758" t="s">
        <v>592</v>
      </c>
      <c r="H75" s="758">
        <v>58880</v>
      </c>
      <c r="I75" s="758">
        <v>58880</v>
      </c>
      <c r="J75" s="758" t="s">
        <v>722</v>
      </c>
      <c r="K75" s="758" t="s">
        <v>723</v>
      </c>
      <c r="L75" s="761">
        <v>46.446666666666665</v>
      </c>
      <c r="M75" s="761">
        <v>6</v>
      </c>
      <c r="N75" s="762">
        <v>278.68</v>
      </c>
    </row>
    <row r="76" spans="1:14" ht="14.4" customHeight="1" x14ac:dyDescent="0.3">
      <c r="A76" s="756" t="s">
        <v>564</v>
      </c>
      <c r="B76" s="757" t="s">
        <v>565</v>
      </c>
      <c r="C76" s="758" t="s">
        <v>577</v>
      </c>
      <c r="D76" s="759" t="s">
        <v>578</v>
      </c>
      <c r="E76" s="760">
        <v>50113001</v>
      </c>
      <c r="F76" s="759" t="s">
        <v>591</v>
      </c>
      <c r="G76" s="758" t="s">
        <v>592</v>
      </c>
      <c r="H76" s="758">
        <v>101328</v>
      </c>
      <c r="I76" s="758">
        <v>1328</v>
      </c>
      <c r="J76" s="758" t="s">
        <v>724</v>
      </c>
      <c r="K76" s="758" t="s">
        <v>725</v>
      </c>
      <c r="L76" s="761">
        <v>127.68000000000008</v>
      </c>
      <c r="M76" s="761">
        <v>1</v>
      </c>
      <c r="N76" s="762">
        <v>127.68000000000008</v>
      </c>
    </row>
    <row r="77" spans="1:14" ht="14.4" customHeight="1" x14ac:dyDescent="0.3">
      <c r="A77" s="756" t="s">
        <v>564</v>
      </c>
      <c r="B77" s="757" t="s">
        <v>565</v>
      </c>
      <c r="C77" s="758" t="s">
        <v>577</v>
      </c>
      <c r="D77" s="759" t="s">
        <v>578</v>
      </c>
      <c r="E77" s="760">
        <v>50113001</v>
      </c>
      <c r="F77" s="759" t="s">
        <v>591</v>
      </c>
      <c r="G77" s="758" t="s">
        <v>592</v>
      </c>
      <c r="H77" s="758">
        <v>145988</v>
      </c>
      <c r="I77" s="758">
        <v>145988</v>
      </c>
      <c r="J77" s="758" t="s">
        <v>726</v>
      </c>
      <c r="K77" s="758" t="s">
        <v>727</v>
      </c>
      <c r="L77" s="761">
        <v>1339.09</v>
      </c>
      <c r="M77" s="761">
        <v>1</v>
      </c>
      <c r="N77" s="762">
        <v>1339.09</v>
      </c>
    </row>
    <row r="78" spans="1:14" ht="14.4" customHeight="1" x14ac:dyDescent="0.3">
      <c r="A78" s="756" t="s">
        <v>564</v>
      </c>
      <c r="B78" s="757" t="s">
        <v>565</v>
      </c>
      <c r="C78" s="758" t="s">
        <v>577</v>
      </c>
      <c r="D78" s="759" t="s">
        <v>578</v>
      </c>
      <c r="E78" s="760">
        <v>50113001</v>
      </c>
      <c r="F78" s="759" t="s">
        <v>591</v>
      </c>
      <c r="G78" s="758" t="s">
        <v>595</v>
      </c>
      <c r="H78" s="758">
        <v>215713</v>
      </c>
      <c r="I78" s="758">
        <v>215713</v>
      </c>
      <c r="J78" s="758" t="s">
        <v>728</v>
      </c>
      <c r="K78" s="758" t="s">
        <v>729</v>
      </c>
      <c r="L78" s="761">
        <v>51.959999999999994</v>
      </c>
      <c r="M78" s="761">
        <v>5</v>
      </c>
      <c r="N78" s="762">
        <v>259.79999999999995</v>
      </c>
    </row>
    <row r="79" spans="1:14" ht="14.4" customHeight="1" x14ac:dyDescent="0.3">
      <c r="A79" s="756" t="s">
        <v>564</v>
      </c>
      <c r="B79" s="757" t="s">
        <v>565</v>
      </c>
      <c r="C79" s="758" t="s">
        <v>577</v>
      </c>
      <c r="D79" s="759" t="s">
        <v>578</v>
      </c>
      <c r="E79" s="760">
        <v>50113001</v>
      </c>
      <c r="F79" s="759" t="s">
        <v>591</v>
      </c>
      <c r="G79" s="758" t="s">
        <v>595</v>
      </c>
      <c r="H79" s="758">
        <v>215715</v>
      </c>
      <c r="I79" s="758">
        <v>215715</v>
      </c>
      <c r="J79" s="758" t="s">
        <v>728</v>
      </c>
      <c r="K79" s="758" t="s">
        <v>730</v>
      </c>
      <c r="L79" s="761">
        <v>88.713333333333367</v>
      </c>
      <c r="M79" s="761">
        <v>3</v>
      </c>
      <c r="N79" s="762">
        <v>266.1400000000001</v>
      </c>
    </row>
    <row r="80" spans="1:14" ht="14.4" customHeight="1" x14ac:dyDescent="0.3">
      <c r="A80" s="756" t="s">
        <v>564</v>
      </c>
      <c r="B80" s="757" t="s">
        <v>565</v>
      </c>
      <c r="C80" s="758" t="s">
        <v>577</v>
      </c>
      <c r="D80" s="759" t="s">
        <v>578</v>
      </c>
      <c r="E80" s="760">
        <v>50113001</v>
      </c>
      <c r="F80" s="759" t="s">
        <v>591</v>
      </c>
      <c r="G80" s="758" t="s">
        <v>592</v>
      </c>
      <c r="H80" s="758">
        <v>920200</v>
      </c>
      <c r="I80" s="758">
        <v>15877</v>
      </c>
      <c r="J80" s="758" t="s">
        <v>731</v>
      </c>
      <c r="K80" s="758" t="s">
        <v>566</v>
      </c>
      <c r="L80" s="761">
        <v>252.97791400926545</v>
      </c>
      <c r="M80" s="761">
        <v>2</v>
      </c>
      <c r="N80" s="762">
        <v>505.95582801853089</v>
      </c>
    </row>
    <row r="81" spans="1:14" ht="14.4" customHeight="1" x14ac:dyDescent="0.3">
      <c r="A81" s="756" t="s">
        <v>564</v>
      </c>
      <c r="B81" s="757" t="s">
        <v>565</v>
      </c>
      <c r="C81" s="758" t="s">
        <v>577</v>
      </c>
      <c r="D81" s="759" t="s">
        <v>578</v>
      </c>
      <c r="E81" s="760">
        <v>50113001</v>
      </c>
      <c r="F81" s="759" t="s">
        <v>591</v>
      </c>
      <c r="G81" s="758" t="s">
        <v>592</v>
      </c>
      <c r="H81" s="758">
        <v>215476</v>
      </c>
      <c r="I81" s="758">
        <v>215476</v>
      </c>
      <c r="J81" s="758" t="s">
        <v>732</v>
      </c>
      <c r="K81" s="758" t="s">
        <v>733</v>
      </c>
      <c r="L81" s="761">
        <v>123.10999999999999</v>
      </c>
      <c r="M81" s="761">
        <v>2</v>
      </c>
      <c r="N81" s="762">
        <v>246.21999999999997</v>
      </c>
    </row>
    <row r="82" spans="1:14" ht="14.4" customHeight="1" x14ac:dyDescent="0.3">
      <c r="A82" s="756" t="s">
        <v>564</v>
      </c>
      <c r="B82" s="757" t="s">
        <v>565</v>
      </c>
      <c r="C82" s="758" t="s">
        <v>577</v>
      </c>
      <c r="D82" s="759" t="s">
        <v>578</v>
      </c>
      <c r="E82" s="760">
        <v>50113001</v>
      </c>
      <c r="F82" s="759" t="s">
        <v>591</v>
      </c>
      <c r="G82" s="758" t="s">
        <v>592</v>
      </c>
      <c r="H82" s="758">
        <v>183272</v>
      </c>
      <c r="I82" s="758">
        <v>215478</v>
      </c>
      <c r="J82" s="758" t="s">
        <v>734</v>
      </c>
      <c r="K82" s="758" t="s">
        <v>735</v>
      </c>
      <c r="L82" s="761">
        <v>174.69</v>
      </c>
      <c r="M82" s="761">
        <v>1</v>
      </c>
      <c r="N82" s="762">
        <v>174.69</v>
      </c>
    </row>
    <row r="83" spans="1:14" ht="14.4" customHeight="1" x14ac:dyDescent="0.3">
      <c r="A83" s="756" t="s">
        <v>564</v>
      </c>
      <c r="B83" s="757" t="s">
        <v>565</v>
      </c>
      <c r="C83" s="758" t="s">
        <v>577</v>
      </c>
      <c r="D83" s="759" t="s">
        <v>578</v>
      </c>
      <c r="E83" s="760">
        <v>50113001</v>
      </c>
      <c r="F83" s="759" t="s">
        <v>591</v>
      </c>
      <c r="G83" s="758" t="s">
        <v>592</v>
      </c>
      <c r="H83" s="758">
        <v>215474</v>
      </c>
      <c r="I83" s="758">
        <v>215474</v>
      </c>
      <c r="J83" s="758" t="s">
        <v>736</v>
      </c>
      <c r="K83" s="758" t="s">
        <v>737</v>
      </c>
      <c r="L83" s="761">
        <v>372.80000000000013</v>
      </c>
      <c r="M83" s="761">
        <v>3</v>
      </c>
      <c r="N83" s="762">
        <v>1118.4000000000003</v>
      </c>
    </row>
    <row r="84" spans="1:14" ht="14.4" customHeight="1" x14ac:dyDescent="0.3">
      <c r="A84" s="756" t="s">
        <v>564</v>
      </c>
      <c r="B84" s="757" t="s">
        <v>565</v>
      </c>
      <c r="C84" s="758" t="s">
        <v>577</v>
      </c>
      <c r="D84" s="759" t="s">
        <v>578</v>
      </c>
      <c r="E84" s="760">
        <v>50113001</v>
      </c>
      <c r="F84" s="759" t="s">
        <v>591</v>
      </c>
      <c r="G84" s="758" t="s">
        <v>592</v>
      </c>
      <c r="H84" s="758">
        <v>132522</v>
      </c>
      <c r="I84" s="758">
        <v>132522</v>
      </c>
      <c r="J84" s="758" t="s">
        <v>738</v>
      </c>
      <c r="K84" s="758" t="s">
        <v>739</v>
      </c>
      <c r="L84" s="761">
        <v>81.90000000000002</v>
      </c>
      <c r="M84" s="761">
        <v>2</v>
      </c>
      <c r="N84" s="762">
        <v>163.80000000000004</v>
      </c>
    </row>
    <row r="85" spans="1:14" ht="14.4" customHeight="1" x14ac:dyDescent="0.3">
      <c r="A85" s="756" t="s">
        <v>564</v>
      </c>
      <c r="B85" s="757" t="s">
        <v>565</v>
      </c>
      <c r="C85" s="758" t="s">
        <v>577</v>
      </c>
      <c r="D85" s="759" t="s">
        <v>578</v>
      </c>
      <c r="E85" s="760">
        <v>50113001</v>
      </c>
      <c r="F85" s="759" t="s">
        <v>591</v>
      </c>
      <c r="G85" s="758" t="s">
        <v>592</v>
      </c>
      <c r="H85" s="758">
        <v>154150</v>
      </c>
      <c r="I85" s="758">
        <v>132522</v>
      </c>
      <c r="J85" s="758" t="s">
        <v>738</v>
      </c>
      <c r="K85" s="758" t="s">
        <v>739</v>
      </c>
      <c r="L85" s="761">
        <v>83.27000000000001</v>
      </c>
      <c r="M85" s="761">
        <v>1</v>
      </c>
      <c r="N85" s="762">
        <v>83.27000000000001</v>
      </c>
    </row>
    <row r="86" spans="1:14" ht="14.4" customHeight="1" x14ac:dyDescent="0.3">
      <c r="A86" s="756" t="s">
        <v>564</v>
      </c>
      <c r="B86" s="757" t="s">
        <v>565</v>
      </c>
      <c r="C86" s="758" t="s">
        <v>577</v>
      </c>
      <c r="D86" s="759" t="s">
        <v>578</v>
      </c>
      <c r="E86" s="760">
        <v>50113001</v>
      </c>
      <c r="F86" s="759" t="s">
        <v>591</v>
      </c>
      <c r="G86" s="758" t="s">
        <v>595</v>
      </c>
      <c r="H86" s="758">
        <v>168327</v>
      </c>
      <c r="I86" s="758">
        <v>168327</v>
      </c>
      <c r="J86" s="758" t="s">
        <v>740</v>
      </c>
      <c r="K86" s="758" t="s">
        <v>741</v>
      </c>
      <c r="L86" s="761">
        <v>1268.56</v>
      </c>
      <c r="M86" s="761">
        <v>1</v>
      </c>
      <c r="N86" s="762">
        <v>1268.56</v>
      </c>
    </row>
    <row r="87" spans="1:14" ht="14.4" customHeight="1" x14ac:dyDescent="0.3">
      <c r="A87" s="756" t="s">
        <v>564</v>
      </c>
      <c r="B87" s="757" t="s">
        <v>565</v>
      </c>
      <c r="C87" s="758" t="s">
        <v>577</v>
      </c>
      <c r="D87" s="759" t="s">
        <v>578</v>
      </c>
      <c r="E87" s="760">
        <v>50113001</v>
      </c>
      <c r="F87" s="759" t="s">
        <v>591</v>
      </c>
      <c r="G87" s="758" t="s">
        <v>592</v>
      </c>
      <c r="H87" s="758">
        <v>192202</v>
      </c>
      <c r="I87" s="758">
        <v>192202</v>
      </c>
      <c r="J87" s="758" t="s">
        <v>742</v>
      </c>
      <c r="K87" s="758" t="s">
        <v>743</v>
      </c>
      <c r="L87" s="761">
        <v>88.480000000000018</v>
      </c>
      <c r="M87" s="761">
        <v>1</v>
      </c>
      <c r="N87" s="762">
        <v>88.480000000000018</v>
      </c>
    </row>
    <row r="88" spans="1:14" ht="14.4" customHeight="1" x14ac:dyDescent="0.3">
      <c r="A88" s="756" t="s">
        <v>564</v>
      </c>
      <c r="B88" s="757" t="s">
        <v>565</v>
      </c>
      <c r="C88" s="758" t="s">
        <v>577</v>
      </c>
      <c r="D88" s="759" t="s">
        <v>578</v>
      </c>
      <c r="E88" s="760">
        <v>50113001</v>
      </c>
      <c r="F88" s="759" t="s">
        <v>591</v>
      </c>
      <c r="G88" s="758" t="s">
        <v>592</v>
      </c>
      <c r="H88" s="758">
        <v>192205</v>
      </c>
      <c r="I88" s="758">
        <v>192205</v>
      </c>
      <c r="J88" s="758" t="s">
        <v>742</v>
      </c>
      <c r="K88" s="758" t="s">
        <v>744</v>
      </c>
      <c r="L88" s="761">
        <v>88.48</v>
      </c>
      <c r="M88" s="761">
        <v>2</v>
      </c>
      <c r="N88" s="762">
        <v>176.96</v>
      </c>
    </row>
    <row r="89" spans="1:14" ht="14.4" customHeight="1" x14ac:dyDescent="0.3">
      <c r="A89" s="756" t="s">
        <v>564</v>
      </c>
      <c r="B89" s="757" t="s">
        <v>565</v>
      </c>
      <c r="C89" s="758" t="s">
        <v>577</v>
      </c>
      <c r="D89" s="759" t="s">
        <v>578</v>
      </c>
      <c r="E89" s="760">
        <v>50113001</v>
      </c>
      <c r="F89" s="759" t="s">
        <v>591</v>
      </c>
      <c r="G89" s="758" t="s">
        <v>592</v>
      </c>
      <c r="H89" s="758">
        <v>159643</v>
      </c>
      <c r="I89" s="758">
        <v>59643</v>
      </c>
      <c r="J89" s="758" t="s">
        <v>745</v>
      </c>
      <c r="K89" s="758" t="s">
        <v>746</v>
      </c>
      <c r="L89" s="761">
        <v>146.51575567200379</v>
      </c>
      <c r="M89" s="761">
        <v>1</v>
      </c>
      <c r="N89" s="762">
        <v>146.51575567200379</v>
      </c>
    </row>
    <row r="90" spans="1:14" ht="14.4" customHeight="1" x14ac:dyDescent="0.3">
      <c r="A90" s="756" t="s">
        <v>564</v>
      </c>
      <c r="B90" s="757" t="s">
        <v>565</v>
      </c>
      <c r="C90" s="758" t="s">
        <v>577</v>
      </c>
      <c r="D90" s="759" t="s">
        <v>578</v>
      </c>
      <c r="E90" s="760">
        <v>50113001</v>
      </c>
      <c r="F90" s="759" t="s">
        <v>591</v>
      </c>
      <c r="G90" s="758" t="s">
        <v>592</v>
      </c>
      <c r="H90" s="758">
        <v>199680</v>
      </c>
      <c r="I90" s="758">
        <v>199680</v>
      </c>
      <c r="J90" s="758" t="s">
        <v>747</v>
      </c>
      <c r="K90" s="758" t="s">
        <v>748</v>
      </c>
      <c r="L90" s="761">
        <v>365.41000000000008</v>
      </c>
      <c r="M90" s="761">
        <v>12</v>
      </c>
      <c r="N90" s="762">
        <v>4384.920000000001</v>
      </c>
    </row>
    <row r="91" spans="1:14" ht="14.4" customHeight="1" x14ac:dyDescent="0.3">
      <c r="A91" s="756" t="s">
        <v>564</v>
      </c>
      <c r="B91" s="757" t="s">
        <v>565</v>
      </c>
      <c r="C91" s="758" t="s">
        <v>577</v>
      </c>
      <c r="D91" s="759" t="s">
        <v>578</v>
      </c>
      <c r="E91" s="760">
        <v>50113001</v>
      </c>
      <c r="F91" s="759" t="s">
        <v>591</v>
      </c>
      <c r="G91" s="758" t="s">
        <v>592</v>
      </c>
      <c r="H91" s="758">
        <v>187076</v>
      </c>
      <c r="I91" s="758">
        <v>87076</v>
      </c>
      <c r="J91" s="758" t="s">
        <v>749</v>
      </c>
      <c r="K91" s="758" t="s">
        <v>750</v>
      </c>
      <c r="L91" s="761">
        <v>126.36000000000004</v>
      </c>
      <c r="M91" s="761">
        <v>1</v>
      </c>
      <c r="N91" s="762">
        <v>126.36000000000004</v>
      </c>
    </row>
    <row r="92" spans="1:14" ht="14.4" customHeight="1" x14ac:dyDescent="0.3">
      <c r="A92" s="756" t="s">
        <v>564</v>
      </c>
      <c r="B92" s="757" t="s">
        <v>565</v>
      </c>
      <c r="C92" s="758" t="s">
        <v>577</v>
      </c>
      <c r="D92" s="759" t="s">
        <v>578</v>
      </c>
      <c r="E92" s="760">
        <v>50113001</v>
      </c>
      <c r="F92" s="759" t="s">
        <v>591</v>
      </c>
      <c r="G92" s="758" t="s">
        <v>592</v>
      </c>
      <c r="H92" s="758">
        <v>192757</v>
      </c>
      <c r="I92" s="758">
        <v>92757</v>
      </c>
      <c r="J92" s="758" t="s">
        <v>749</v>
      </c>
      <c r="K92" s="758" t="s">
        <v>751</v>
      </c>
      <c r="L92" s="761">
        <v>74.859861306302008</v>
      </c>
      <c r="M92" s="761">
        <v>1</v>
      </c>
      <c r="N92" s="762">
        <v>74.859861306302008</v>
      </c>
    </row>
    <row r="93" spans="1:14" ht="14.4" customHeight="1" x14ac:dyDescent="0.3">
      <c r="A93" s="756" t="s">
        <v>564</v>
      </c>
      <c r="B93" s="757" t="s">
        <v>565</v>
      </c>
      <c r="C93" s="758" t="s">
        <v>577</v>
      </c>
      <c r="D93" s="759" t="s">
        <v>578</v>
      </c>
      <c r="E93" s="760">
        <v>50113001</v>
      </c>
      <c r="F93" s="759" t="s">
        <v>591</v>
      </c>
      <c r="G93" s="758" t="s">
        <v>592</v>
      </c>
      <c r="H93" s="758">
        <v>500618</v>
      </c>
      <c r="I93" s="758">
        <v>125753</v>
      </c>
      <c r="J93" s="758" t="s">
        <v>752</v>
      </c>
      <c r="K93" s="758" t="s">
        <v>753</v>
      </c>
      <c r="L93" s="761">
        <v>264.94045809262161</v>
      </c>
      <c r="M93" s="761">
        <v>1</v>
      </c>
      <c r="N93" s="762">
        <v>264.94045809262161</v>
      </c>
    </row>
    <row r="94" spans="1:14" ht="14.4" customHeight="1" x14ac:dyDescent="0.3">
      <c r="A94" s="756" t="s">
        <v>564</v>
      </c>
      <c r="B94" s="757" t="s">
        <v>565</v>
      </c>
      <c r="C94" s="758" t="s">
        <v>577</v>
      </c>
      <c r="D94" s="759" t="s">
        <v>578</v>
      </c>
      <c r="E94" s="760">
        <v>50113001</v>
      </c>
      <c r="F94" s="759" t="s">
        <v>591</v>
      </c>
      <c r="G94" s="758" t="s">
        <v>592</v>
      </c>
      <c r="H94" s="758">
        <v>214902</v>
      </c>
      <c r="I94" s="758">
        <v>214902</v>
      </c>
      <c r="J94" s="758" t="s">
        <v>754</v>
      </c>
      <c r="K94" s="758" t="s">
        <v>755</v>
      </c>
      <c r="L94" s="761">
        <v>56.594999999999999</v>
      </c>
      <c r="M94" s="761">
        <v>2</v>
      </c>
      <c r="N94" s="762">
        <v>113.19</v>
      </c>
    </row>
    <row r="95" spans="1:14" ht="14.4" customHeight="1" x14ac:dyDescent="0.3">
      <c r="A95" s="756" t="s">
        <v>564</v>
      </c>
      <c r="B95" s="757" t="s">
        <v>565</v>
      </c>
      <c r="C95" s="758" t="s">
        <v>577</v>
      </c>
      <c r="D95" s="759" t="s">
        <v>578</v>
      </c>
      <c r="E95" s="760">
        <v>50113001</v>
      </c>
      <c r="F95" s="759" t="s">
        <v>591</v>
      </c>
      <c r="G95" s="758" t="s">
        <v>592</v>
      </c>
      <c r="H95" s="758">
        <v>214904</v>
      </c>
      <c r="I95" s="758">
        <v>214904</v>
      </c>
      <c r="J95" s="758" t="s">
        <v>756</v>
      </c>
      <c r="K95" s="758" t="s">
        <v>757</v>
      </c>
      <c r="L95" s="761">
        <v>81.96</v>
      </c>
      <c r="M95" s="761">
        <v>3</v>
      </c>
      <c r="N95" s="762">
        <v>245.88</v>
      </c>
    </row>
    <row r="96" spans="1:14" ht="14.4" customHeight="1" x14ac:dyDescent="0.3">
      <c r="A96" s="756" t="s">
        <v>564</v>
      </c>
      <c r="B96" s="757" t="s">
        <v>565</v>
      </c>
      <c r="C96" s="758" t="s">
        <v>577</v>
      </c>
      <c r="D96" s="759" t="s">
        <v>578</v>
      </c>
      <c r="E96" s="760">
        <v>50113001</v>
      </c>
      <c r="F96" s="759" t="s">
        <v>591</v>
      </c>
      <c r="G96" s="758" t="s">
        <v>595</v>
      </c>
      <c r="H96" s="758">
        <v>169189</v>
      </c>
      <c r="I96" s="758">
        <v>69189</v>
      </c>
      <c r="J96" s="758" t="s">
        <v>758</v>
      </c>
      <c r="K96" s="758" t="s">
        <v>759</v>
      </c>
      <c r="L96" s="761">
        <v>61.53</v>
      </c>
      <c r="M96" s="761">
        <v>6</v>
      </c>
      <c r="N96" s="762">
        <v>369.18</v>
      </c>
    </row>
    <row r="97" spans="1:14" ht="14.4" customHeight="1" x14ac:dyDescent="0.3">
      <c r="A97" s="756" t="s">
        <v>564</v>
      </c>
      <c r="B97" s="757" t="s">
        <v>565</v>
      </c>
      <c r="C97" s="758" t="s">
        <v>577</v>
      </c>
      <c r="D97" s="759" t="s">
        <v>578</v>
      </c>
      <c r="E97" s="760">
        <v>50113001</v>
      </c>
      <c r="F97" s="759" t="s">
        <v>591</v>
      </c>
      <c r="G97" s="758" t="s">
        <v>592</v>
      </c>
      <c r="H97" s="758">
        <v>47995</v>
      </c>
      <c r="I97" s="758">
        <v>47995</v>
      </c>
      <c r="J97" s="758" t="s">
        <v>760</v>
      </c>
      <c r="K97" s="758" t="s">
        <v>761</v>
      </c>
      <c r="L97" s="761">
        <v>863.69</v>
      </c>
      <c r="M97" s="761">
        <v>1</v>
      </c>
      <c r="N97" s="762">
        <v>863.69</v>
      </c>
    </row>
    <row r="98" spans="1:14" ht="14.4" customHeight="1" x14ac:dyDescent="0.3">
      <c r="A98" s="756" t="s">
        <v>564</v>
      </c>
      <c r="B98" s="757" t="s">
        <v>565</v>
      </c>
      <c r="C98" s="758" t="s">
        <v>577</v>
      </c>
      <c r="D98" s="759" t="s">
        <v>578</v>
      </c>
      <c r="E98" s="760">
        <v>50113001</v>
      </c>
      <c r="F98" s="759" t="s">
        <v>591</v>
      </c>
      <c r="G98" s="758" t="s">
        <v>592</v>
      </c>
      <c r="H98" s="758">
        <v>193124</v>
      </c>
      <c r="I98" s="758">
        <v>93124</v>
      </c>
      <c r="J98" s="758" t="s">
        <v>762</v>
      </c>
      <c r="K98" s="758" t="s">
        <v>763</v>
      </c>
      <c r="L98" s="761">
        <v>75.690000000000026</v>
      </c>
      <c r="M98" s="761">
        <v>1</v>
      </c>
      <c r="N98" s="762">
        <v>75.690000000000026</v>
      </c>
    </row>
    <row r="99" spans="1:14" ht="14.4" customHeight="1" x14ac:dyDescent="0.3">
      <c r="A99" s="756" t="s">
        <v>564</v>
      </c>
      <c r="B99" s="757" t="s">
        <v>565</v>
      </c>
      <c r="C99" s="758" t="s">
        <v>577</v>
      </c>
      <c r="D99" s="759" t="s">
        <v>578</v>
      </c>
      <c r="E99" s="760">
        <v>50113001</v>
      </c>
      <c r="F99" s="759" t="s">
        <v>591</v>
      </c>
      <c r="G99" s="758" t="s">
        <v>592</v>
      </c>
      <c r="H99" s="758">
        <v>159570</v>
      </c>
      <c r="I99" s="758">
        <v>59570</v>
      </c>
      <c r="J99" s="758" t="s">
        <v>764</v>
      </c>
      <c r="K99" s="758" t="s">
        <v>765</v>
      </c>
      <c r="L99" s="761">
        <v>120.51999999999998</v>
      </c>
      <c r="M99" s="761">
        <v>6</v>
      </c>
      <c r="N99" s="762">
        <v>723.11999999999989</v>
      </c>
    </row>
    <row r="100" spans="1:14" ht="14.4" customHeight="1" x14ac:dyDescent="0.3">
      <c r="A100" s="756" t="s">
        <v>564</v>
      </c>
      <c r="B100" s="757" t="s">
        <v>565</v>
      </c>
      <c r="C100" s="758" t="s">
        <v>577</v>
      </c>
      <c r="D100" s="759" t="s">
        <v>578</v>
      </c>
      <c r="E100" s="760">
        <v>50113001</v>
      </c>
      <c r="F100" s="759" t="s">
        <v>591</v>
      </c>
      <c r="G100" s="758" t="s">
        <v>595</v>
      </c>
      <c r="H100" s="758">
        <v>147657</v>
      </c>
      <c r="I100" s="758">
        <v>47657</v>
      </c>
      <c r="J100" s="758" t="s">
        <v>766</v>
      </c>
      <c r="K100" s="758" t="s">
        <v>767</v>
      </c>
      <c r="L100" s="761">
        <v>313.79000000000002</v>
      </c>
      <c r="M100" s="761">
        <v>2</v>
      </c>
      <c r="N100" s="762">
        <v>627.58000000000004</v>
      </c>
    </row>
    <row r="101" spans="1:14" ht="14.4" customHeight="1" x14ac:dyDescent="0.3">
      <c r="A101" s="756" t="s">
        <v>564</v>
      </c>
      <c r="B101" s="757" t="s">
        <v>565</v>
      </c>
      <c r="C101" s="758" t="s">
        <v>577</v>
      </c>
      <c r="D101" s="759" t="s">
        <v>578</v>
      </c>
      <c r="E101" s="760">
        <v>50113001</v>
      </c>
      <c r="F101" s="759" t="s">
        <v>591</v>
      </c>
      <c r="G101" s="758" t="s">
        <v>592</v>
      </c>
      <c r="H101" s="758">
        <v>185266</v>
      </c>
      <c r="I101" s="758">
        <v>185266</v>
      </c>
      <c r="J101" s="758" t="s">
        <v>768</v>
      </c>
      <c r="K101" s="758" t="s">
        <v>769</v>
      </c>
      <c r="L101" s="761">
        <v>176.15</v>
      </c>
      <c r="M101" s="761">
        <v>2</v>
      </c>
      <c r="N101" s="762">
        <v>352.3</v>
      </c>
    </row>
    <row r="102" spans="1:14" ht="14.4" customHeight="1" x14ac:dyDescent="0.3">
      <c r="A102" s="756" t="s">
        <v>564</v>
      </c>
      <c r="B102" s="757" t="s">
        <v>565</v>
      </c>
      <c r="C102" s="758" t="s">
        <v>577</v>
      </c>
      <c r="D102" s="759" t="s">
        <v>578</v>
      </c>
      <c r="E102" s="760">
        <v>50113001</v>
      </c>
      <c r="F102" s="759" t="s">
        <v>591</v>
      </c>
      <c r="G102" s="758" t="s">
        <v>595</v>
      </c>
      <c r="H102" s="758">
        <v>114439</v>
      </c>
      <c r="I102" s="758">
        <v>14439</v>
      </c>
      <c r="J102" s="758" t="s">
        <v>770</v>
      </c>
      <c r="K102" s="758" t="s">
        <v>771</v>
      </c>
      <c r="L102" s="761">
        <v>98.600000000000037</v>
      </c>
      <c r="M102" s="761">
        <v>8</v>
      </c>
      <c r="N102" s="762">
        <v>788.8000000000003</v>
      </c>
    </row>
    <row r="103" spans="1:14" ht="14.4" customHeight="1" x14ac:dyDescent="0.3">
      <c r="A103" s="756" t="s">
        <v>564</v>
      </c>
      <c r="B103" s="757" t="s">
        <v>565</v>
      </c>
      <c r="C103" s="758" t="s">
        <v>577</v>
      </c>
      <c r="D103" s="759" t="s">
        <v>578</v>
      </c>
      <c r="E103" s="760">
        <v>50113001</v>
      </c>
      <c r="F103" s="759" t="s">
        <v>591</v>
      </c>
      <c r="G103" s="758" t="s">
        <v>592</v>
      </c>
      <c r="H103" s="758">
        <v>158827</v>
      </c>
      <c r="I103" s="758">
        <v>58827</v>
      </c>
      <c r="J103" s="758" t="s">
        <v>772</v>
      </c>
      <c r="K103" s="758" t="s">
        <v>773</v>
      </c>
      <c r="L103" s="761">
        <v>162.49</v>
      </c>
      <c r="M103" s="761">
        <v>1</v>
      </c>
      <c r="N103" s="762">
        <v>162.49</v>
      </c>
    </row>
    <row r="104" spans="1:14" ht="14.4" customHeight="1" x14ac:dyDescent="0.3">
      <c r="A104" s="756" t="s">
        <v>564</v>
      </c>
      <c r="B104" s="757" t="s">
        <v>565</v>
      </c>
      <c r="C104" s="758" t="s">
        <v>577</v>
      </c>
      <c r="D104" s="759" t="s">
        <v>578</v>
      </c>
      <c r="E104" s="760">
        <v>50113001</v>
      </c>
      <c r="F104" s="759" t="s">
        <v>591</v>
      </c>
      <c r="G104" s="758" t="s">
        <v>595</v>
      </c>
      <c r="H104" s="758">
        <v>132063</v>
      </c>
      <c r="I104" s="758">
        <v>32063</v>
      </c>
      <c r="J104" s="758" t="s">
        <v>774</v>
      </c>
      <c r="K104" s="758" t="s">
        <v>775</v>
      </c>
      <c r="L104" s="761">
        <v>721.20000000000016</v>
      </c>
      <c r="M104" s="761">
        <v>47</v>
      </c>
      <c r="N104" s="762">
        <v>33896.400000000009</v>
      </c>
    </row>
    <row r="105" spans="1:14" ht="14.4" customHeight="1" x14ac:dyDescent="0.3">
      <c r="A105" s="756" t="s">
        <v>564</v>
      </c>
      <c r="B105" s="757" t="s">
        <v>565</v>
      </c>
      <c r="C105" s="758" t="s">
        <v>577</v>
      </c>
      <c r="D105" s="759" t="s">
        <v>578</v>
      </c>
      <c r="E105" s="760">
        <v>50113001</v>
      </c>
      <c r="F105" s="759" t="s">
        <v>591</v>
      </c>
      <c r="G105" s="758" t="s">
        <v>595</v>
      </c>
      <c r="H105" s="758">
        <v>213487</v>
      </c>
      <c r="I105" s="758">
        <v>213487</v>
      </c>
      <c r="J105" s="758" t="s">
        <v>774</v>
      </c>
      <c r="K105" s="758" t="s">
        <v>776</v>
      </c>
      <c r="L105" s="761">
        <v>301.46996663577079</v>
      </c>
      <c r="M105" s="761">
        <v>45</v>
      </c>
      <c r="N105" s="762">
        <v>13566.148498609686</v>
      </c>
    </row>
    <row r="106" spans="1:14" ht="14.4" customHeight="1" x14ac:dyDescent="0.3">
      <c r="A106" s="756" t="s">
        <v>564</v>
      </c>
      <c r="B106" s="757" t="s">
        <v>565</v>
      </c>
      <c r="C106" s="758" t="s">
        <v>577</v>
      </c>
      <c r="D106" s="759" t="s">
        <v>578</v>
      </c>
      <c r="E106" s="760">
        <v>50113001</v>
      </c>
      <c r="F106" s="759" t="s">
        <v>591</v>
      </c>
      <c r="G106" s="758" t="s">
        <v>595</v>
      </c>
      <c r="H106" s="758">
        <v>213489</v>
      </c>
      <c r="I106" s="758">
        <v>213489</v>
      </c>
      <c r="J106" s="758" t="s">
        <v>774</v>
      </c>
      <c r="K106" s="758" t="s">
        <v>777</v>
      </c>
      <c r="L106" s="761">
        <v>630.66005660377357</v>
      </c>
      <c r="M106" s="761">
        <v>53</v>
      </c>
      <c r="N106" s="762">
        <v>33424.983</v>
      </c>
    </row>
    <row r="107" spans="1:14" ht="14.4" customHeight="1" x14ac:dyDescent="0.3">
      <c r="A107" s="756" t="s">
        <v>564</v>
      </c>
      <c r="B107" s="757" t="s">
        <v>565</v>
      </c>
      <c r="C107" s="758" t="s">
        <v>577</v>
      </c>
      <c r="D107" s="759" t="s">
        <v>578</v>
      </c>
      <c r="E107" s="760">
        <v>50113001</v>
      </c>
      <c r="F107" s="759" t="s">
        <v>591</v>
      </c>
      <c r="G107" s="758" t="s">
        <v>595</v>
      </c>
      <c r="H107" s="758">
        <v>213490</v>
      </c>
      <c r="I107" s="758">
        <v>213490</v>
      </c>
      <c r="J107" s="758" t="s">
        <v>774</v>
      </c>
      <c r="K107" s="758" t="s">
        <v>778</v>
      </c>
      <c r="L107" s="761">
        <v>913.64999999999975</v>
      </c>
      <c r="M107" s="761">
        <v>11</v>
      </c>
      <c r="N107" s="762">
        <v>10050.149999999998</v>
      </c>
    </row>
    <row r="108" spans="1:14" ht="14.4" customHeight="1" x14ac:dyDescent="0.3">
      <c r="A108" s="756" t="s">
        <v>564</v>
      </c>
      <c r="B108" s="757" t="s">
        <v>565</v>
      </c>
      <c r="C108" s="758" t="s">
        <v>577</v>
      </c>
      <c r="D108" s="759" t="s">
        <v>578</v>
      </c>
      <c r="E108" s="760">
        <v>50113001</v>
      </c>
      <c r="F108" s="759" t="s">
        <v>591</v>
      </c>
      <c r="G108" s="758" t="s">
        <v>595</v>
      </c>
      <c r="H108" s="758">
        <v>213494</v>
      </c>
      <c r="I108" s="758">
        <v>213494</v>
      </c>
      <c r="J108" s="758" t="s">
        <v>774</v>
      </c>
      <c r="K108" s="758" t="s">
        <v>779</v>
      </c>
      <c r="L108" s="761">
        <v>408.94999999999993</v>
      </c>
      <c r="M108" s="761">
        <v>33</v>
      </c>
      <c r="N108" s="762">
        <v>13495.349999999999</v>
      </c>
    </row>
    <row r="109" spans="1:14" ht="14.4" customHeight="1" x14ac:dyDescent="0.3">
      <c r="A109" s="756" t="s">
        <v>564</v>
      </c>
      <c r="B109" s="757" t="s">
        <v>565</v>
      </c>
      <c r="C109" s="758" t="s">
        <v>577</v>
      </c>
      <c r="D109" s="759" t="s">
        <v>578</v>
      </c>
      <c r="E109" s="760">
        <v>50113001</v>
      </c>
      <c r="F109" s="759" t="s">
        <v>591</v>
      </c>
      <c r="G109" s="758" t="s">
        <v>595</v>
      </c>
      <c r="H109" s="758">
        <v>159808</v>
      </c>
      <c r="I109" s="758">
        <v>59808</v>
      </c>
      <c r="J109" s="758" t="s">
        <v>780</v>
      </c>
      <c r="K109" s="758" t="s">
        <v>781</v>
      </c>
      <c r="L109" s="761">
        <v>1501.02</v>
      </c>
      <c r="M109" s="761">
        <v>4</v>
      </c>
      <c r="N109" s="762">
        <v>6004.08</v>
      </c>
    </row>
    <row r="110" spans="1:14" ht="14.4" customHeight="1" x14ac:dyDescent="0.3">
      <c r="A110" s="756" t="s">
        <v>564</v>
      </c>
      <c r="B110" s="757" t="s">
        <v>565</v>
      </c>
      <c r="C110" s="758" t="s">
        <v>577</v>
      </c>
      <c r="D110" s="759" t="s">
        <v>578</v>
      </c>
      <c r="E110" s="760">
        <v>50113001</v>
      </c>
      <c r="F110" s="759" t="s">
        <v>591</v>
      </c>
      <c r="G110" s="758" t="s">
        <v>595</v>
      </c>
      <c r="H110" s="758">
        <v>213480</v>
      </c>
      <c r="I110" s="758">
        <v>213480</v>
      </c>
      <c r="J110" s="758" t="s">
        <v>780</v>
      </c>
      <c r="K110" s="758" t="s">
        <v>777</v>
      </c>
      <c r="L110" s="761">
        <v>1106.26</v>
      </c>
      <c r="M110" s="761">
        <v>6</v>
      </c>
      <c r="N110" s="762">
        <v>6637.56</v>
      </c>
    </row>
    <row r="111" spans="1:14" ht="14.4" customHeight="1" x14ac:dyDescent="0.3">
      <c r="A111" s="756" t="s">
        <v>564</v>
      </c>
      <c r="B111" s="757" t="s">
        <v>565</v>
      </c>
      <c r="C111" s="758" t="s">
        <v>577</v>
      </c>
      <c r="D111" s="759" t="s">
        <v>578</v>
      </c>
      <c r="E111" s="760">
        <v>50113001</v>
      </c>
      <c r="F111" s="759" t="s">
        <v>591</v>
      </c>
      <c r="G111" s="758" t="s">
        <v>592</v>
      </c>
      <c r="H111" s="758">
        <v>198219</v>
      </c>
      <c r="I111" s="758">
        <v>98219</v>
      </c>
      <c r="J111" s="758" t="s">
        <v>782</v>
      </c>
      <c r="K111" s="758" t="s">
        <v>783</v>
      </c>
      <c r="L111" s="761">
        <v>60.180645161290315</v>
      </c>
      <c r="M111" s="761">
        <v>31</v>
      </c>
      <c r="N111" s="762">
        <v>1865.5999999999997</v>
      </c>
    </row>
    <row r="112" spans="1:14" ht="14.4" customHeight="1" x14ac:dyDescent="0.3">
      <c r="A112" s="756" t="s">
        <v>564</v>
      </c>
      <c r="B112" s="757" t="s">
        <v>565</v>
      </c>
      <c r="C112" s="758" t="s">
        <v>577</v>
      </c>
      <c r="D112" s="759" t="s">
        <v>578</v>
      </c>
      <c r="E112" s="760">
        <v>50113001</v>
      </c>
      <c r="F112" s="759" t="s">
        <v>591</v>
      </c>
      <c r="G112" s="758" t="s">
        <v>592</v>
      </c>
      <c r="H112" s="758">
        <v>102133</v>
      </c>
      <c r="I112" s="758">
        <v>2133</v>
      </c>
      <c r="J112" s="758" t="s">
        <v>784</v>
      </c>
      <c r="K112" s="758" t="s">
        <v>785</v>
      </c>
      <c r="L112" s="761">
        <v>28.141999999999996</v>
      </c>
      <c r="M112" s="761">
        <v>150</v>
      </c>
      <c r="N112" s="762">
        <v>4221.2999999999993</v>
      </c>
    </row>
    <row r="113" spans="1:14" ht="14.4" customHeight="1" x14ac:dyDescent="0.3">
      <c r="A113" s="756" t="s">
        <v>564</v>
      </c>
      <c r="B113" s="757" t="s">
        <v>565</v>
      </c>
      <c r="C113" s="758" t="s">
        <v>577</v>
      </c>
      <c r="D113" s="759" t="s">
        <v>578</v>
      </c>
      <c r="E113" s="760">
        <v>50113001</v>
      </c>
      <c r="F113" s="759" t="s">
        <v>591</v>
      </c>
      <c r="G113" s="758" t="s">
        <v>592</v>
      </c>
      <c r="H113" s="758">
        <v>199333</v>
      </c>
      <c r="I113" s="758">
        <v>99333</v>
      </c>
      <c r="J113" s="758" t="s">
        <v>786</v>
      </c>
      <c r="K113" s="758" t="s">
        <v>787</v>
      </c>
      <c r="L113" s="761">
        <v>219.92000000000002</v>
      </c>
      <c r="M113" s="761">
        <v>10</v>
      </c>
      <c r="N113" s="762">
        <v>2199.2000000000003</v>
      </c>
    </row>
    <row r="114" spans="1:14" ht="14.4" customHeight="1" x14ac:dyDescent="0.3">
      <c r="A114" s="756" t="s">
        <v>564</v>
      </c>
      <c r="B114" s="757" t="s">
        <v>565</v>
      </c>
      <c r="C114" s="758" t="s">
        <v>577</v>
      </c>
      <c r="D114" s="759" t="s">
        <v>578</v>
      </c>
      <c r="E114" s="760">
        <v>50113001</v>
      </c>
      <c r="F114" s="759" t="s">
        <v>591</v>
      </c>
      <c r="G114" s="758" t="s">
        <v>592</v>
      </c>
      <c r="H114" s="758">
        <v>111337</v>
      </c>
      <c r="I114" s="758">
        <v>52421</v>
      </c>
      <c r="J114" s="758" t="s">
        <v>788</v>
      </c>
      <c r="K114" s="758" t="s">
        <v>789</v>
      </c>
      <c r="L114" s="761">
        <v>74.88</v>
      </c>
      <c r="M114" s="761">
        <v>2</v>
      </c>
      <c r="N114" s="762">
        <v>149.76</v>
      </c>
    </row>
    <row r="115" spans="1:14" ht="14.4" customHeight="1" x14ac:dyDescent="0.3">
      <c r="A115" s="756" t="s">
        <v>564</v>
      </c>
      <c r="B115" s="757" t="s">
        <v>565</v>
      </c>
      <c r="C115" s="758" t="s">
        <v>577</v>
      </c>
      <c r="D115" s="759" t="s">
        <v>578</v>
      </c>
      <c r="E115" s="760">
        <v>50113001</v>
      </c>
      <c r="F115" s="759" t="s">
        <v>591</v>
      </c>
      <c r="G115" s="758" t="s">
        <v>592</v>
      </c>
      <c r="H115" s="758">
        <v>31915</v>
      </c>
      <c r="I115" s="758">
        <v>31915</v>
      </c>
      <c r="J115" s="758" t="s">
        <v>790</v>
      </c>
      <c r="K115" s="758" t="s">
        <v>791</v>
      </c>
      <c r="L115" s="761">
        <v>173.68999999999997</v>
      </c>
      <c r="M115" s="761">
        <v>5</v>
      </c>
      <c r="N115" s="762">
        <v>868.44999999999982</v>
      </c>
    </row>
    <row r="116" spans="1:14" ht="14.4" customHeight="1" x14ac:dyDescent="0.3">
      <c r="A116" s="756" t="s">
        <v>564</v>
      </c>
      <c r="B116" s="757" t="s">
        <v>565</v>
      </c>
      <c r="C116" s="758" t="s">
        <v>577</v>
      </c>
      <c r="D116" s="759" t="s">
        <v>578</v>
      </c>
      <c r="E116" s="760">
        <v>50113001</v>
      </c>
      <c r="F116" s="759" t="s">
        <v>591</v>
      </c>
      <c r="G116" s="758" t="s">
        <v>592</v>
      </c>
      <c r="H116" s="758">
        <v>47244</v>
      </c>
      <c r="I116" s="758">
        <v>47244</v>
      </c>
      <c r="J116" s="758" t="s">
        <v>792</v>
      </c>
      <c r="K116" s="758" t="s">
        <v>791</v>
      </c>
      <c r="L116" s="761">
        <v>143</v>
      </c>
      <c r="M116" s="761">
        <v>2</v>
      </c>
      <c r="N116" s="762">
        <v>286</v>
      </c>
    </row>
    <row r="117" spans="1:14" ht="14.4" customHeight="1" x14ac:dyDescent="0.3">
      <c r="A117" s="756" t="s">
        <v>564</v>
      </c>
      <c r="B117" s="757" t="s">
        <v>565</v>
      </c>
      <c r="C117" s="758" t="s">
        <v>577</v>
      </c>
      <c r="D117" s="759" t="s">
        <v>578</v>
      </c>
      <c r="E117" s="760">
        <v>50113001</v>
      </c>
      <c r="F117" s="759" t="s">
        <v>591</v>
      </c>
      <c r="G117" s="758" t="s">
        <v>592</v>
      </c>
      <c r="H117" s="758">
        <v>47249</v>
      </c>
      <c r="I117" s="758">
        <v>47249</v>
      </c>
      <c r="J117" s="758" t="s">
        <v>792</v>
      </c>
      <c r="K117" s="758" t="s">
        <v>793</v>
      </c>
      <c r="L117" s="761">
        <v>126.5</v>
      </c>
      <c r="M117" s="761">
        <v>2</v>
      </c>
      <c r="N117" s="762">
        <v>253</v>
      </c>
    </row>
    <row r="118" spans="1:14" ht="14.4" customHeight="1" x14ac:dyDescent="0.3">
      <c r="A118" s="756" t="s">
        <v>564</v>
      </c>
      <c r="B118" s="757" t="s">
        <v>565</v>
      </c>
      <c r="C118" s="758" t="s">
        <v>577</v>
      </c>
      <c r="D118" s="759" t="s">
        <v>578</v>
      </c>
      <c r="E118" s="760">
        <v>50113001</v>
      </c>
      <c r="F118" s="759" t="s">
        <v>591</v>
      </c>
      <c r="G118" s="758" t="s">
        <v>592</v>
      </c>
      <c r="H118" s="758">
        <v>47256</v>
      </c>
      <c r="I118" s="758">
        <v>47256</v>
      </c>
      <c r="J118" s="758" t="s">
        <v>792</v>
      </c>
      <c r="K118" s="758" t="s">
        <v>794</v>
      </c>
      <c r="L118" s="761">
        <v>222.2</v>
      </c>
      <c r="M118" s="761">
        <v>2</v>
      </c>
      <c r="N118" s="762">
        <v>444.4</v>
      </c>
    </row>
    <row r="119" spans="1:14" ht="14.4" customHeight="1" x14ac:dyDescent="0.3">
      <c r="A119" s="756" t="s">
        <v>564</v>
      </c>
      <c r="B119" s="757" t="s">
        <v>565</v>
      </c>
      <c r="C119" s="758" t="s">
        <v>577</v>
      </c>
      <c r="D119" s="759" t="s">
        <v>578</v>
      </c>
      <c r="E119" s="760">
        <v>50113001</v>
      </c>
      <c r="F119" s="759" t="s">
        <v>591</v>
      </c>
      <c r="G119" s="758" t="s">
        <v>592</v>
      </c>
      <c r="H119" s="758">
        <v>848335</v>
      </c>
      <c r="I119" s="758">
        <v>155782</v>
      </c>
      <c r="J119" s="758" t="s">
        <v>795</v>
      </c>
      <c r="K119" s="758" t="s">
        <v>796</v>
      </c>
      <c r="L119" s="761">
        <v>53.90000000000002</v>
      </c>
      <c r="M119" s="761">
        <v>1</v>
      </c>
      <c r="N119" s="762">
        <v>53.90000000000002</v>
      </c>
    </row>
    <row r="120" spans="1:14" ht="14.4" customHeight="1" x14ac:dyDescent="0.3">
      <c r="A120" s="756" t="s">
        <v>564</v>
      </c>
      <c r="B120" s="757" t="s">
        <v>565</v>
      </c>
      <c r="C120" s="758" t="s">
        <v>577</v>
      </c>
      <c r="D120" s="759" t="s">
        <v>578</v>
      </c>
      <c r="E120" s="760">
        <v>50113001</v>
      </c>
      <c r="F120" s="759" t="s">
        <v>591</v>
      </c>
      <c r="G120" s="758" t="s">
        <v>592</v>
      </c>
      <c r="H120" s="758">
        <v>215606</v>
      </c>
      <c r="I120" s="758">
        <v>215606</v>
      </c>
      <c r="J120" s="758" t="s">
        <v>797</v>
      </c>
      <c r="K120" s="758" t="s">
        <v>798</v>
      </c>
      <c r="L120" s="761">
        <v>72.88000000000001</v>
      </c>
      <c r="M120" s="761">
        <v>4</v>
      </c>
      <c r="N120" s="762">
        <v>291.52000000000004</v>
      </c>
    </row>
    <row r="121" spans="1:14" ht="14.4" customHeight="1" x14ac:dyDescent="0.3">
      <c r="A121" s="756" t="s">
        <v>564</v>
      </c>
      <c r="B121" s="757" t="s">
        <v>565</v>
      </c>
      <c r="C121" s="758" t="s">
        <v>577</v>
      </c>
      <c r="D121" s="759" t="s">
        <v>578</v>
      </c>
      <c r="E121" s="760">
        <v>50113001</v>
      </c>
      <c r="F121" s="759" t="s">
        <v>591</v>
      </c>
      <c r="G121" s="758" t="s">
        <v>592</v>
      </c>
      <c r="H121" s="758">
        <v>109139</v>
      </c>
      <c r="I121" s="758">
        <v>176129</v>
      </c>
      <c r="J121" s="758" t="s">
        <v>799</v>
      </c>
      <c r="K121" s="758" t="s">
        <v>800</v>
      </c>
      <c r="L121" s="761">
        <v>666.52000000000021</v>
      </c>
      <c r="M121" s="761">
        <v>2</v>
      </c>
      <c r="N121" s="762">
        <v>1333.0400000000004</v>
      </c>
    </row>
    <row r="122" spans="1:14" ht="14.4" customHeight="1" x14ac:dyDescent="0.3">
      <c r="A122" s="756" t="s">
        <v>564</v>
      </c>
      <c r="B122" s="757" t="s">
        <v>565</v>
      </c>
      <c r="C122" s="758" t="s">
        <v>577</v>
      </c>
      <c r="D122" s="759" t="s">
        <v>578</v>
      </c>
      <c r="E122" s="760">
        <v>50113001</v>
      </c>
      <c r="F122" s="759" t="s">
        <v>591</v>
      </c>
      <c r="G122" s="758" t="s">
        <v>592</v>
      </c>
      <c r="H122" s="758">
        <v>193746</v>
      </c>
      <c r="I122" s="758">
        <v>93746</v>
      </c>
      <c r="J122" s="758" t="s">
        <v>801</v>
      </c>
      <c r="K122" s="758" t="s">
        <v>802</v>
      </c>
      <c r="L122" s="761">
        <v>374.94253284311458</v>
      </c>
      <c r="M122" s="761">
        <v>3</v>
      </c>
      <c r="N122" s="762">
        <v>1124.8275985293437</v>
      </c>
    </row>
    <row r="123" spans="1:14" ht="14.4" customHeight="1" x14ac:dyDescent="0.3">
      <c r="A123" s="756" t="s">
        <v>564</v>
      </c>
      <c r="B123" s="757" t="s">
        <v>565</v>
      </c>
      <c r="C123" s="758" t="s">
        <v>577</v>
      </c>
      <c r="D123" s="759" t="s">
        <v>578</v>
      </c>
      <c r="E123" s="760">
        <v>50113001</v>
      </c>
      <c r="F123" s="759" t="s">
        <v>591</v>
      </c>
      <c r="G123" s="758" t="s">
        <v>592</v>
      </c>
      <c r="H123" s="758">
        <v>103575</v>
      </c>
      <c r="I123" s="758">
        <v>3575</v>
      </c>
      <c r="J123" s="758" t="s">
        <v>803</v>
      </c>
      <c r="K123" s="758" t="s">
        <v>804</v>
      </c>
      <c r="L123" s="761">
        <v>66.719999999999985</v>
      </c>
      <c r="M123" s="761">
        <v>23</v>
      </c>
      <c r="N123" s="762">
        <v>1534.5599999999997</v>
      </c>
    </row>
    <row r="124" spans="1:14" ht="14.4" customHeight="1" x14ac:dyDescent="0.3">
      <c r="A124" s="756" t="s">
        <v>564</v>
      </c>
      <c r="B124" s="757" t="s">
        <v>565</v>
      </c>
      <c r="C124" s="758" t="s">
        <v>577</v>
      </c>
      <c r="D124" s="759" t="s">
        <v>578</v>
      </c>
      <c r="E124" s="760">
        <v>50113001</v>
      </c>
      <c r="F124" s="759" t="s">
        <v>591</v>
      </c>
      <c r="G124" s="758" t="s">
        <v>592</v>
      </c>
      <c r="H124" s="758">
        <v>849180</v>
      </c>
      <c r="I124" s="758">
        <v>155941</v>
      </c>
      <c r="J124" s="758" t="s">
        <v>805</v>
      </c>
      <c r="K124" s="758" t="s">
        <v>806</v>
      </c>
      <c r="L124" s="761">
        <v>134.85999999999999</v>
      </c>
      <c r="M124" s="761">
        <v>1</v>
      </c>
      <c r="N124" s="762">
        <v>134.85999999999999</v>
      </c>
    </row>
    <row r="125" spans="1:14" ht="14.4" customHeight="1" x14ac:dyDescent="0.3">
      <c r="A125" s="756" t="s">
        <v>564</v>
      </c>
      <c r="B125" s="757" t="s">
        <v>565</v>
      </c>
      <c r="C125" s="758" t="s">
        <v>577</v>
      </c>
      <c r="D125" s="759" t="s">
        <v>578</v>
      </c>
      <c r="E125" s="760">
        <v>50113001</v>
      </c>
      <c r="F125" s="759" t="s">
        <v>591</v>
      </c>
      <c r="G125" s="758" t="s">
        <v>592</v>
      </c>
      <c r="H125" s="758">
        <v>147195</v>
      </c>
      <c r="I125" s="758">
        <v>47195</v>
      </c>
      <c r="J125" s="758" t="s">
        <v>807</v>
      </c>
      <c r="K125" s="758" t="s">
        <v>808</v>
      </c>
      <c r="L125" s="761">
        <v>216.31</v>
      </c>
      <c r="M125" s="761">
        <v>4</v>
      </c>
      <c r="N125" s="762">
        <v>865.24</v>
      </c>
    </row>
    <row r="126" spans="1:14" ht="14.4" customHeight="1" x14ac:dyDescent="0.3">
      <c r="A126" s="756" t="s">
        <v>564</v>
      </c>
      <c r="B126" s="757" t="s">
        <v>565</v>
      </c>
      <c r="C126" s="758" t="s">
        <v>577</v>
      </c>
      <c r="D126" s="759" t="s">
        <v>578</v>
      </c>
      <c r="E126" s="760">
        <v>50113001</v>
      </c>
      <c r="F126" s="759" t="s">
        <v>591</v>
      </c>
      <c r="G126" s="758" t="s">
        <v>592</v>
      </c>
      <c r="H126" s="758">
        <v>147193</v>
      </c>
      <c r="I126" s="758">
        <v>47193</v>
      </c>
      <c r="J126" s="758" t="s">
        <v>809</v>
      </c>
      <c r="K126" s="758" t="s">
        <v>808</v>
      </c>
      <c r="L126" s="761">
        <v>216.67999999999998</v>
      </c>
      <c r="M126" s="761">
        <v>4</v>
      </c>
      <c r="N126" s="762">
        <v>866.71999999999991</v>
      </c>
    </row>
    <row r="127" spans="1:14" ht="14.4" customHeight="1" x14ac:dyDescent="0.3">
      <c r="A127" s="756" t="s">
        <v>564</v>
      </c>
      <c r="B127" s="757" t="s">
        <v>565</v>
      </c>
      <c r="C127" s="758" t="s">
        <v>577</v>
      </c>
      <c r="D127" s="759" t="s">
        <v>578</v>
      </c>
      <c r="E127" s="760">
        <v>50113001</v>
      </c>
      <c r="F127" s="759" t="s">
        <v>591</v>
      </c>
      <c r="G127" s="758" t="s">
        <v>592</v>
      </c>
      <c r="H127" s="758">
        <v>176205</v>
      </c>
      <c r="I127" s="758">
        <v>180825</v>
      </c>
      <c r="J127" s="758" t="s">
        <v>810</v>
      </c>
      <c r="K127" s="758" t="s">
        <v>712</v>
      </c>
      <c r="L127" s="761">
        <v>105.37166666666667</v>
      </c>
      <c r="M127" s="761">
        <v>6</v>
      </c>
      <c r="N127" s="762">
        <v>632.23</v>
      </c>
    </row>
    <row r="128" spans="1:14" ht="14.4" customHeight="1" x14ac:dyDescent="0.3">
      <c r="A128" s="756" t="s">
        <v>564</v>
      </c>
      <c r="B128" s="757" t="s">
        <v>565</v>
      </c>
      <c r="C128" s="758" t="s">
        <v>577</v>
      </c>
      <c r="D128" s="759" t="s">
        <v>578</v>
      </c>
      <c r="E128" s="760">
        <v>50113001</v>
      </c>
      <c r="F128" s="759" t="s">
        <v>591</v>
      </c>
      <c r="G128" s="758" t="s">
        <v>592</v>
      </c>
      <c r="H128" s="758">
        <v>124067</v>
      </c>
      <c r="I128" s="758">
        <v>124067</v>
      </c>
      <c r="J128" s="758" t="s">
        <v>811</v>
      </c>
      <c r="K128" s="758" t="s">
        <v>812</v>
      </c>
      <c r="L128" s="761">
        <v>36.863317039263968</v>
      </c>
      <c r="M128" s="761">
        <v>24</v>
      </c>
      <c r="N128" s="762">
        <v>884.7196089423353</v>
      </c>
    </row>
    <row r="129" spans="1:14" ht="14.4" customHeight="1" x14ac:dyDescent="0.3">
      <c r="A129" s="756" t="s">
        <v>564</v>
      </c>
      <c r="B129" s="757" t="s">
        <v>565</v>
      </c>
      <c r="C129" s="758" t="s">
        <v>577</v>
      </c>
      <c r="D129" s="759" t="s">
        <v>578</v>
      </c>
      <c r="E129" s="760">
        <v>50113001</v>
      </c>
      <c r="F129" s="759" t="s">
        <v>591</v>
      </c>
      <c r="G129" s="758" t="s">
        <v>592</v>
      </c>
      <c r="H129" s="758">
        <v>216572</v>
      </c>
      <c r="I129" s="758">
        <v>216572</v>
      </c>
      <c r="J129" s="758" t="s">
        <v>811</v>
      </c>
      <c r="K129" s="758" t="s">
        <v>812</v>
      </c>
      <c r="L129" s="761">
        <v>36.290000000000006</v>
      </c>
      <c r="M129" s="761">
        <v>14</v>
      </c>
      <c r="N129" s="762">
        <v>508.06000000000012</v>
      </c>
    </row>
    <row r="130" spans="1:14" ht="14.4" customHeight="1" x14ac:dyDescent="0.3">
      <c r="A130" s="756" t="s">
        <v>564</v>
      </c>
      <c r="B130" s="757" t="s">
        <v>565</v>
      </c>
      <c r="C130" s="758" t="s">
        <v>577</v>
      </c>
      <c r="D130" s="759" t="s">
        <v>578</v>
      </c>
      <c r="E130" s="760">
        <v>50113001</v>
      </c>
      <c r="F130" s="759" t="s">
        <v>591</v>
      </c>
      <c r="G130" s="758" t="s">
        <v>592</v>
      </c>
      <c r="H130" s="758">
        <v>100168</v>
      </c>
      <c r="I130" s="758">
        <v>168</v>
      </c>
      <c r="J130" s="758" t="s">
        <v>813</v>
      </c>
      <c r="K130" s="758" t="s">
        <v>814</v>
      </c>
      <c r="L130" s="761">
        <v>43.44</v>
      </c>
      <c r="M130" s="761">
        <v>1</v>
      </c>
      <c r="N130" s="762">
        <v>43.44</v>
      </c>
    </row>
    <row r="131" spans="1:14" ht="14.4" customHeight="1" x14ac:dyDescent="0.3">
      <c r="A131" s="756" t="s">
        <v>564</v>
      </c>
      <c r="B131" s="757" t="s">
        <v>565</v>
      </c>
      <c r="C131" s="758" t="s">
        <v>577</v>
      </c>
      <c r="D131" s="759" t="s">
        <v>578</v>
      </c>
      <c r="E131" s="760">
        <v>50113001</v>
      </c>
      <c r="F131" s="759" t="s">
        <v>591</v>
      </c>
      <c r="G131" s="758" t="s">
        <v>592</v>
      </c>
      <c r="H131" s="758">
        <v>109159</v>
      </c>
      <c r="I131" s="758">
        <v>9159</v>
      </c>
      <c r="J131" s="758" t="s">
        <v>815</v>
      </c>
      <c r="K131" s="758" t="s">
        <v>816</v>
      </c>
      <c r="L131" s="761">
        <v>126.55799999999999</v>
      </c>
      <c r="M131" s="761">
        <v>5</v>
      </c>
      <c r="N131" s="762">
        <v>632.79</v>
      </c>
    </row>
    <row r="132" spans="1:14" ht="14.4" customHeight="1" x14ac:dyDescent="0.3">
      <c r="A132" s="756" t="s">
        <v>564</v>
      </c>
      <c r="B132" s="757" t="s">
        <v>565</v>
      </c>
      <c r="C132" s="758" t="s">
        <v>577</v>
      </c>
      <c r="D132" s="759" t="s">
        <v>578</v>
      </c>
      <c r="E132" s="760">
        <v>50113001</v>
      </c>
      <c r="F132" s="759" t="s">
        <v>591</v>
      </c>
      <c r="G132" s="758" t="s">
        <v>592</v>
      </c>
      <c r="H132" s="758">
        <v>51366</v>
      </c>
      <c r="I132" s="758">
        <v>51366</v>
      </c>
      <c r="J132" s="758" t="s">
        <v>817</v>
      </c>
      <c r="K132" s="758" t="s">
        <v>818</v>
      </c>
      <c r="L132" s="761">
        <v>171.59999995919244</v>
      </c>
      <c r="M132" s="761">
        <v>21</v>
      </c>
      <c r="N132" s="762">
        <v>3603.5999991430413</v>
      </c>
    </row>
    <row r="133" spans="1:14" ht="14.4" customHeight="1" x14ac:dyDescent="0.3">
      <c r="A133" s="756" t="s">
        <v>564</v>
      </c>
      <c r="B133" s="757" t="s">
        <v>565</v>
      </c>
      <c r="C133" s="758" t="s">
        <v>577</v>
      </c>
      <c r="D133" s="759" t="s">
        <v>578</v>
      </c>
      <c r="E133" s="760">
        <v>50113001</v>
      </c>
      <c r="F133" s="759" t="s">
        <v>591</v>
      </c>
      <c r="G133" s="758" t="s">
        <v>592</v>
      </c>
      <c r="H133" s="758">
        <v>51367</v>
      </c>
      <c r="I133" s="758">
        <v>51367</v>
      </c>
      <c r="J133" s="758" t="s">
        <v>817</v>
      </c>
      <c r="K133" s="758" t="s">
        <v>819</v>
      </c>
      <c r="L133" s="761">
        <v>92.949999706505224</v>
      </c>
      <c r="M133" s="761">
        <v>36</v>
      </c>
      <c r="N133" s="762">
        <v>3346.199989434188</v>
      </c>
    </row>
    <row r="134" spans="1:14" ht="14.4" customHeight="1" x14ac:dyDescent="0.3">
      <c r="A134" s="756" t="s">
        <v>564</v>
      </c>
      <c r="B134" s="757" t="s">
        <v>565</v>
      </c>
      <c r="C134" s="758" t="s">
        <v>577</v>
      </c>
      <c r="D134" s="759" t="s">
        <v>578</v>
      </c>
      <c r="E134" s="760">
        <v>50113001</v>
      </c>
      <c r="F134" s="759" t="s">
        <v>591</v>
      </c>
      <c r="G134" s="758" t="s">
        <v>592</v>
      </c>
      <c r="H134" s="758">
        <v>51383</v>
      </c>
      <c r="I134" s="758">
        <v>51383</v>
      </c>
      <c r="J134" s="758" t="s">
        <v>817</v>
      </c>
      <c r="K134" s="758" t="s">
        <v>820</v>
      </c>
      <c r="L134" s="761">
        <v>93.5</v>
      </c>
      <c r="M134" s="761">
        <v>6</v>
      </c>
      <c r="N134" s="762">
        <v>561</v>
      </c>
    </row>
    <row r="135" spans="1:14" ht="14.4" customHeight="1" x14ac:dyDescent="0.3">
      <c r="A135" s="756" t="s">
        <v>564</v>
      </c>
      <c r="B135" s="757" t="s">
        <v>565</v>
      </c>
      <c r="C135" s="758" t="s">
        <v>577</v>
      </c>
      <c r="D135" s="759" t="s">
        <v>578</v>
      </c>
      <c r="E135" s="760">
        <v>50113001</v>
      </c>
      <c r="F135" s="759" t="s">
        <v>591</v>
      </c>
      <c r="G135" s="758" t="s">
        <v>592</v>
      </c>
      <c r="H135" s="758">
        <v>51384</v>
      </c>
      <c r="I135" s="758">
        <v>51384</v>
      </c>
      <c r="J135" s="758" t="s">
        <v>817</v>
      </c>
      <c r="K135" s="758" t="s">
        <v>821</v>
      </c>
      <c r="L135" s="761">
        <v>192.5</v>
      </c>
      <c r="M135" s="761">
        <v>2</v>
      </c>
      <c r="N135" s="762">
        <v>385</v>
      </c>
    </row>
    <row r="136" spans="1:14" ht="14.4" customHeight="1" x14ac:dyDescent="0.3">
      <c r="A136" s="756" t="s">
        <v>564</v>
      </c>
      <c r="B136" s="757" t="s">
        <v>565</v>
      </c>
      <c r="C136" s="758" t="s">
        <v>577</v>
      </c>
      <c r="D136" s="759" t="s">
        <v>578</v>
      </c>
      <c r="E136" s="760">
        <v>50113001</v>
      </c>
      <c r="F136" s="759" t="s">
        <v>591</v>
      </c>
      <c r="G136" s="758" t="s">
        <v>592</v>
      </c>
      <c r="H136" s="758">
        <v>132082</v>
      </c>
      <c r="I136" s="758">
        <v>32082</v>
      </c>
      <c r="J136" s="758" t="s">
        <v>822</v>
      </c>
      <c r="K136" s="758" t="s">
        <v>823</v>
      </c>
      <c r="L136" s="761">
        <v>83.13</v>
      </c>
      <c r="M136" s="761">
        <v>4</v>
      </c>
      <c r="N136" s="762">
        <v>332.52</v>
      </c>
    </row>
    <row r="137" spans="1:14" ht="14.4" customHeight="1" x14ac:dyDescent="0.3">
      <c r="A137" s="756" t="s">
        <v>564</v>
      </c>
      <c r="B137" s="757" t="s">
        <v>565</v>
      </c>
      <c r="C137" s="758" t="s">
        <v>577</v>
      </c>
      <c r="D137" s="759" t="s">
        <v>578</v>
      </c>
      <c r="E137" s="760">
        <v>50113001</v>
      </c>
      <c r="F137" s="759" t="s">
        <v>591</v>
      </c>
      <c r="G137" s="758" t="s">
        <v>592</v>
      </c>
      <c r="H137" s="758">
        <v>846629</v>
      </c>
      <c r="I137" s="758">
        <v>100013</v>
      </c>
      <c r="J137" s="758" t="s">
        <v>824</v>
      </c>
      <c r="K137" s="758" t="s">
        <v>825</v>
      </c>
      <c r="L137" s="761">
        <v>37.39999999999997</v>
      </c>
      <c r="M137" s="761">
        <v>2</v>
      </c>
      <c r="N137" s="762">
        <v>74.79999999999994</v>
      </c>
    </row>
    <row r="138" spans="1:14" ht="14.4" customHeight="1" x14ac:dyDescent="0.3">
      <c r="A138" s="756" t="s">
        <v>564</v>
      </c>
      <c r="B138" s="757" t="s">
        <v>565</v>
      </c>
      <c r="C138" s="758" t="s">
        <v>577</v>
      </c>
      <c r="D138" s="759" t="s">
        <v>578</v>
      </c>
      <c r="E138" s="760">
        <v>50113001</v>
      </c>
      <c r="F138" s="759" t="s">
        <v>591</v>
      </c>
      <c r="G138" s="758" t="s">
        <v>592</v>
      </c>
      <c r="H138" s="758">
        <v>847908</v>
      </c>
      <c r="I138" s="758">
        <v>155052</v>
      </c>
      <c r="J138" s="758" t="s">
        <v>826</v>
      </c>
      <c r="K138" s="758" t="s">
        <v>827</v>
      </c>
      <c r="L138" s="761">
        <v>121.62</v>
      </c>
      <c r="M138" s="761">
        <v>3</v>
      </c>
      <c r="N138" s="762">
        <v>364.86</v>
      </c>
    </row>
    <row r="139" spans="1:14" ht="14.4" customHeight="1" x14ac:dyDescent="0.3">
      <c r="A139" s="756" t="s">
        <v>564</v>
      </c>
      <c r="B139" s="757" t="s">
        <v>565</v>
      </c>
      <c r="C139" s="758" t="s">
        <v>577</v>
      </c>
      <c r="D139" s="759" t="s">
        <v>578</v>
      </c>
      <c r="E139" s="760">
        <v>50113001</v>
      </c>
      <c r="F139" s="759" t="s">
        <v>591</v>
      </c>
      <c r="G139" s="758" t="s">
        <v>592</v>
      </c>
      <c r="H139" s="758">
        <v>196696</v>
      </c>
      <c r="I139" s="758">
        <v>96696</v>
      </c>
      <c r="J139" s="758" t="s">
        <v>828</v>
      </c>
      <c r="K139" s="758" t="s">
        <v>829</v>
      </c>
      <c r="L139" s="761">
        <v>46.980000000000004</v>
      </c>
      <c r="M139" s="761">
        <v>1</v>
      </c>
      <c r="N139" s="762">
        <v>46.980000000000004</v>
      </c>
    </row>
    <row r="140" spans="1:14" ht="14.4" customHeight="1" x14ac:dyDescent="0.3">
      <c r="A140" s="756" t="s">
        <v>564</v>
      </c>
      <c r="B140" s="757" t="s">
        <v>565</v>
      </c>
      <c r="C140" s="758" t="s">
        <v>577</v>
      </c>
      <c r="D140" s="759" t="s">
        <v>578</v>
      </c>
      <c r="E140" s="760">
        <v>50113001</v>
      </c>
      <c r="F140" s="759" t="s">
        <v>591</v>
      </c>
      <c r="G140" s="758" t="s">
        <v>592</v>
      </c>
      <c r="H140" s="758">
        <v>193724</v>
      </c>
      <c r="I140" s="758">
        <v>93724</v>
      </c>
      <c r="J140" s="758" t="s">
        <v>830</v>
      </c>
      <c r="K140" s="758" t="s">
        <v>831</v>
      </c>
      <c r="L140" s="761">
        <v>68.79006524090282</v>
      </c>
      <c r="M140" s="761">
        <v>2</v>
      </c>
      <c r="N140" s="762">
        <v>137.58013048180564</v>
      </c>
    </row>
    <row r="141" spans="1:14" ht="14.4" customHeight="1" x14ac:dyDescent="0.3">
      <c r="A141" s="756" t="s">
        <v>564</v>
      </c>
      <c r="B141" s="757" t="s">
        <v>565</v>
      </c>
      <c r="C141" s="758" t="s">
        <v>577</v>
      </c>
      <c r="D141" s="759" t="s">
        <v>578</v>
      </c>
      <c r="E141" s="760">
        <v>50113001</v>
      </c>
      <c r="F141" s="759" t="s">
        <v>591</v>
      </c>
      <c r="G141" s="758" t="s">
        <v>592</v>
      </c>
      <c r="H141" s="758">
        <v>100802</v>
      </c>
      <c r="I141" s="758">
        <v>1000</v>
      </c>
      <c r="J141" s="758" t="s">
        <v>832</v>
      </c>
      <c r="K141" s="758" t="s">
        <v>833</v>
      </c>
      <c r="L141" s="761">
        <v>73.940081036637054</v>
      </c>
      <c r="M141" s="761">
        <v>6</v>
      </c>
      <c r="N141" s="762">
        <v>443.64048621982232</v>
      </c>
    </row>
    <row r="142" spans="1:14" ht="14.4" customHeight="1" x14ac:dyDescent="0.3">
      <c r="A142" s="756" t="s">
        <v>564</v>
      </c>
      <c r="B142" s="757" t="s">
        <v>565</v>
      </c>
      <c r="C142" s="758" t="s">
        <v>577</v>
      </c>
      <c r="D142" s="759" t="s">
        <v>578</v>
      </c>
      <c r="E142" s="760">
        <v>50113001</v>
      </c>
      <c r="F142" s="759" t="s">
        <v>591</v>
      </c>
      <c r="G142" s="758" t="s">
        <v>592</v>
      </c>
      <c r="H142" s="758">
        <v>185733</v>
      </c>
      <c r="I142" s="758">
        <v>85733</v>
      </c>
      <c r="J142" s="758" t="s">
        <v>834</v>
      </c>
      <c r="K142" s="758" t="s">
        <v>835</v>
      </c>
      <c r="L142" s="761">
        <v>567.72624999999994</v>
      </c>
      <c r="M142" s="761">
        <v>8</v>
      </c>
      <c r="N142" s="762">
        <v>4541.8099999999995</v>
      </c>
    </row>
    <row r="143" spans="1:14" ht="14.4" customHeight="1" x14ac:dyDescent="0.3">
      <c r="A143" s="756" t="s">
        <v>564</v>
      </c>
      <c r="B143" s="757" t="s">
        <v>565</v>
      </c>
      <c r="C143" s="758" t="s">
        <v>577</v>
      </c>
      <c r="D143" s="759" t="s">
        <v>578</v>
      </c>
      <c r="E143" s="760">
        <v>50113001</v>
      </c>
      <c r="F143" s="759" t="s">
        <v>591</v>
      </c>
      <c r="G143" s="758" t="s">
        <v>592</v>
      </c>
      <c r="H143" s="758">
        <v>185719</v>
      </c>
      <c r="I143" s="758">
        <v>85719</v>
      </c>
      <c r="J143" s="758" t="s">
        <v>836</v>
      </c>
      <c r="K143" s="758" t="s">
        <v>837</v>
      </c>
      <c r="L143" s="761">
        <v>173.9800000000001</v>
      </c>
      <c r="M143" s="761">
        <v>1</v>
      </c>
      <c r="N143" s="762">
        <v>173.9800000000001</v>
      </c>
    </row>
    <row r="144" spans="1:14" ht="14.4" customHeight="1" x14ac:dyDescent="0.3">
      <c r="A144" s="756" t="s">
        <v>564</v>
      </c>
      <c r="B144" s="757" t="s">
        <v>565</v>
      </c>
      <c r="C144" s="758" t="s">
        <v>577</v>
      </c>
      <c r="D144" s="759" t="s">
        <v>578</v>
      </c>
      <c r="E144" s="760">
        <v>50113001</v>
      </c>
      <c r="F144" s="759" t="s">
        <v>591</v>
      </c>
      <c r="G144" s="758" t="s">
        <v>592</v>
      </c>
      <c r="H144" s="758">
        <v>107678</v>
      </c>
      <c r="I144" s="758">
        <v>107678</v>
      </c>
      <c r="J144" s="758" t="s">
        <v>838</v>
      </c>
      <c r="K144" s="758" t="s">
        <v>839</v>
      </c>
      <c r="L144" s="761">
        <v>459.8</v>
      </c>
      <c r="M144" s="761">
        <v>1</v>
      </c>
      <c r="N144" s="762">
        <v>459.8</v>
      </c>
    </row>
    <row r="145" spans="1:14" ht="14.4" customHeight="1" x14ac:dyDescent="0.3">
      <c r="A145" s="756" t="s">
        <v>564</v>
      </c>
      <c r="B145" s="757" t="s">
        <v>565</v>
      </c>
      <c r="C145" s="758" t="s">
        <v>577</v>
      </c>
      <c r="D145" s="759" t="s">
        <v>578</v>
      </c>
      <c r="E145" s="760">
        <v>50113001</v>
      </c>
      <c r="F145" s="759" t="s">
        <v>591</v>
      </c>
      <c r="G145" s="758" t="s">
        <v>592</v>
      </c>
      <c r="H145" s="758">
        <v>848725</v>
      </c>
      <c r="I145" s="758">
        <v>107677</v>
      </c>
      <c r="J145" s="758" t="s">
        <v>838</v>
      </c>
      <c r="K145" s="758" t="s">
        <v>840</v>
      </c>
      <c r="L145" s="761">
        <v>382.11000000000007</v>
      </c>
      <c r="M145" s="761">
        <v>6</v>
      </c>
      <c r="N145" s="762">
        <v>2292.6600000000003</v>
      </c>
    </row>
    <row r="146" spans="1:14" ht="14.4" customHeight="1" x14ac:dyDescent="0.3">
      <c r="A146" s="756" t="s">
        <v>564</v>
      </c>
      <c r="B146" s="757" t="s">
        <v>565</v>
      </c>
      <c r="C146" s="758" t="s">
        <v>577</v>
      </c>
      <c r="D146" s="759" t="s">
        <v>578</v>
      </c>
      <c r="E146" s="760">
        <v>50113001</v>
      </c>
      <c r="F146" s="759" t="s">
        <v>591</v>
      </c>
      <c r="G146" s="758" t="s">
        <v>592</v>
      </c>
      <c r="H146" s="758">
        <v>200935</v>
      </c>
      <c r="I146" s="758">
        <v>200935</v>
      </c>
      <c r="J146" s="758" t="s">
        <v>841</v>
      </c>
      <c r="K146" s="758" t="s">
        <v>842</v>
      </c>
      <c r="L146" s="761">
        <v>34.414615384615388</v>
      </c>
      <c r="M146" s="761">
        <v>13</v>
      </c>
      <c r="N146" s="762">
        <v>447.39000000000004</v>
      </c>
    </row>
    <row r="147" spans="1:14" ht="14.4" customHeight="1" x14ac:dyDescent="0.3">
      <c r="A147" s="756" t="s">
        <v>564</v>
      </c>
      <c r="B147" s="757" t="s">
        <v>565</v>
      </c>
      <c r="C147" s="758" t="s">
        <v>577</v>
      </c>
      <c r="D147" s="759" t="s">
        <v>578</v>
      </c>
      <c r="E147" s="760">
        <v>50113001</v>
      </c>
      <c r="F147" s="759" t="s">
        <v>591</v>
      </c>
      <c r="G147" s="758" t="s">
        <v>592</v>
      </c>
      <c r="H147" s="758">
        <v>845697</v>
      </c>
      <c r="I147" s="758">
        <v>125599</v>
      </c>
      <c r="J147" s="758" t="s">
        <v>841</v>
      </c>
      <c r="K147" s="758" t="s">
        <v>842</v>
      </c>
      <c r="L147" s="761">
        <v>34.45000000000001</v>
      </c>
      <c r="M147" s="761">
        <v>7</v>
      </c>
      <c r="N147" s="762">
        <v>241.15000000000006</v>
      </c>
    </row>
    <row r="148" spans="1:14" ht="14.4" customHeight="1" x14ac:dyDescent="0.3">
      <c r="A148" s="756" t="s">
        <v>564</v>
      </c>
      <c r="B148" s="757" t="s">
        <v>565</v>
      </c>
      <c r="C148" s="758" t="s">
        <v>577</v>
      </c>
      <c r="D148" s="759" t="s">
        <v>578</v>
      </c>
      <c r="E148" s="760">
        <v>50113001</v>
      </c>
      <c r="F148" s="759" t="s">
        <v>591</v>
      </c>
      <c r="G148" s="758" t="s">
        <v>595</v>
      </c>
      <c r="H148" s="758">
        <v>166760</v>
      </c>
      <c r="I148" s="758">
        <v>166760</v>
      </c>
      <c r="J148" s="758" t="s">
        <v>843</v>
      </c>
      <c r="K148" s="758" t="s">
        <v>844</v>
      </c>
      <c r="L148" s="761">
        <v>149.13014143590399</v>
      </c>
      <c r="M148" s="761">
        <v>1</v>
      </c>
      <c r="N148" s="762">
        <v>149.13014143590399</v>
      </c>
    </row>
    <row r="149" spans="1:14" ht="14.4" customHeight="1" x14ac:dyDescent="0.3">
      <c r="A149" s="756" t="s">
        <v>564</v>
      </c>
      <c r="B149" s="757" t="s">
        <v>565</v>
      </c>
      <c r="C149" s="758" t="s">
        <v>577</v>
      </c>
      <c r="D149" s="759" t="s">
        <v>578</v>
      </c>
      <c r="E149" s="760">
        <v>50113001</v>
      </c>
      <c r="F149" s="759" t="s">
        <v>591</v>
      </c>
      <c r="G149" s="758" t="s">
        <v>592</v>
      </c>
      <c r="H149" s="758">
        <v>900881</v>
      </c>
      <c r="I149" s="758">
        <v>0</v>
      </c>
      <c r="J149" s="758" t="s">
        <v>845</v>
      </c>
      <c r="K149" s="758" t="s">
        <v>566</v>
      </c>
      <c r="L149" s="761">
        <v>137.42472690846353</v>
      </c>
      <c r="M149" s="761">
        <v>2</v>
      </c>
      <c r="N149" s="762">
        <v>274.84945381692705</v>
      </c>
    </row>
    <row r="150" spans="1:14" ht="14.4" customHeight="1" x14ac:dyDescent="0.3">
      <c r="A150" s="756" t="s">
        <v>564</v>
      </c>
      <c r="B150" s="757" t="s">
        <v>565</v>
      </c>
      <c r="C150" s="758" t="s">
        <v>577</v>
      </c>
      <c r="D150" s="759" t="s">
        <v>578</v>
      </c>
      <c r="E150" s="760">
        <v>50113001</v>
      </c>
      <c r="F150" s="759" t="s">
        <v>591</v>
      </c>
      <c r="G150" s="758" t="s">
        <v>592</v>
      </c>
      <c r="H150" s="758">
        <v>841566</v>
      </c>
      <c r="I150" s="758">
        <v>0</v>
      </c>
      <c r="J150" s="758" t="s">
        <v>846</v>
      </c>
      <c r="K150" s="758" t="s">
        <v>566</v>
      </c>
      <c r="L150" s="761">
        <v>72.096397322195841</v>
      </c>
      <c r="M150" s="761">
        <v>4</v>
      </c>
      <c r="N150" s="762">
        <v>288.38558928878336</v>
      </c>
    </row>
    <row r="151" spans="1:14" ht="14.4" customHeight="1" x14ac:dyDescent="0.3">
      <c r="A151" s="756" t="s">
        <v>564</v>
      </c>
      <c r="B151" s="757" t="s">
        <v>565</v>
      </c>
      <c r="C151" s="758" t="s">
        <v>577</v>
      </c>
      <c r="D151" s="759" t="s">
        <v>578</v>
      </c>
      <c r="E151" s="760">
        <v>50113001</v>
      </c>
      <c r="F151" s="759" t="s">
        <v>591</v>
      </c>
      <c r="G151" s="758" t="s">
        <v>592</v>
      </c>
      <c r="H151" s="758">
        <v>841544</v>
      </c>
      <c r="I151" s="758">
        <v>0</v>
      </c>
      <c r="J151" s="758" t="s">
        <v>847</v>
      </c>
      <c r="K151" s="758" t="s">
        <v>566</v>
      </c>
      <c r="L151" s="761">
        <v>65.204345511674205</v>
      </c>
      <c r="M151" s="761">
        <v>4</v>
      </c>
      <c r="N151" s="762">
        <v>260.81738204669682</v>
      </c>
    </row>
    <row r="152" spans="1:14" ht="14.4" customHeight="1" x14ac:dyDescent="0.3">
      <c r="A152" s="756" t="s">
        <v>564</v>
      </c>
      <c r="B152" s="757" t="s">
        <v>565</v>
      </c>
      <c r="C152" s="758" t="s">
        <v>577</v>
      </c>
      <c r="D152" s="759" t="s">
        <v>578</v>
      </c>
      <c r="E152" s="760">
        <v>50113001</v>
      </c>
      <c r="F152" s="759" t="s">
        <v>591</v>
      </c>
      <c r="G152" s="758" t="s">
        <v>592</v>
      </c>
      <c r="H152" s="758">
        <v>921284</v>
      </c>
      <c r="I152" s="758">
        <v>0</v>
      </c>
      <c r="J152" s="758" t="s">
        <v>848</v>
      </c>
      <c r="K152" s="758" t="s">
        <v>566</v>
      </c>
      <c r="L152" s="761">
        <v>109.46710010495073</v>
      </c>
      <c r="M152" s="761">
        <v>20</v>
      </c>
      <c r="N152" s="762">
        <v>2189.3420020990147</v>
      </c>
    </row>
    <row r="153" spans="1:14" ht="14.4" customHeight="1" x14ac:dyDescent="0.3">
      <c r="A153" s="756" t="s">
        <v>564</v>
      </c>
      <c r="B153" s="757" t="s">
        <v>565</v>
      </c>
      <c r="C153" s="758" t="s">
        <v>577</v>
      </c>
      <c r="D153" s="759" t="s">
        <v>578</v>
      </c>
      <c r="E153" s="760">
        <v>50113001</v>
      </c>
      <c r="F153" s="759" t="s">
        <v>591</v>
      </c>
      <c r="G153" s="758" t="s">
        <v>592</v>
      </c>
      <c r="H153" s="758">
        <v>921458</v>
      </c>
      <c r="I153" s="758">
        <v>0</v>
      </c>
      <c r="J153" s="758" t="s">
        <v>849</v>
      </c>
      <c r="K153" s="758" t="s">
        <v>566</v>
      </c>
      <c r="L153" s="761">
        <v>99.540035057837926</v>
      </c>
      <c r="M153" s="761">
        <v>3</v>
      </c>
      <c r="N153" s="762">
        <v>298.62010517351376</v>
      </c>
    </row>
    <row r="154" spans="1:14" ht="14.4" customHeight="1" x14ac:dyDescent="0.3">
      <c r="A154" s="756" t="s">
        <v>564</v>
      </c>
      <c r="B154" s="757" t="s">
        <v>565</v>
      </c>
      <c r="C154" s="758" t="s">
        <v>577</v>
      </c>
      <c r="D154" s="759" t="s">
        <v>578</v>
      </c>
      <c r="E154" s="760">
        <v>50113001</v>
      </c>
      <c r="F154" s="759" t="s">
        <v>591</v>
      </c>
      <c r="G154" s="758" t="s">
        <v>592</v>
      </c>
      <c r="H154" s="758">
        <v>921545</v>
      </c>
      <c r="I154" s="758">
        <v>0</v>
      </c>
      <c r="J154" s="758" t="s">
        <v>850</v>
      </c>
      <c r="K154" s="758" t="s">
        <v>566</v>
      </c>
      <c r="L154" s="761">
        <v>44.045000000000002</v>
      </c>
      <c r="M154" s="761">
        <v>1</v>
      </c>
      <c r="N154" s="762">
        <v>44.045000000000002</v>
      </c>
    </row>
    <row r="155" spans="1:14" ht="14.4" customHeight="1" x14ac:dyDescent="0.3">
      <c r="A155" s="756" t="s">
        <v>564</v>
      </c>
      <c r="B155" s="757" t="s">
        <v>565</v>
      </c>
      <c r="C155" s="758" t="s">
        <v>577</v>
      </c>
      <c r="D155" s="759" t="s">
        <v>578</v>
      </c>
      <c r="E155" s="760">
        <v>50113001</v>
      </c>
      <c r="F155" s="759" t="s">
        <v>591</v>
      </c>
      <c r="G155" s="758" t="s">
        <v>592</v>
      </c>
      <c r="H155" s="758">
        <v>900427</v>
      </c>
      <c r="I155" s="758">
        <v>0</v>
      </c>
      <c r="J155" s="758" t="s">
        <v>851</v>
      </c>
      <c r="K155" s="758" t="s">
        <v>566</v>
      </c>
      <c r="L155" s="761">
        <v>55.2759</v>
      </c>
      <c r="M155" s="761">
        <v>1</v>
      </c>
      <c r="N155" s="762">
        <v>55.2759</v>
      </c>
    </row>
    <row r="156" spans="1:14" ht="14.4" customHeight="1" x14ac:dyDescent="0.3">
      <c r="A156" s="756" t="s">
        <v>564</v>
      </c>
      <c r="B156" s="757" t="s">
        <v>565</v>
      </c>
      <c r="C156" s="758" t="s">
        <v>577</v>
      </c>
      <c r="D156" s="759" t="s">
        <v>578</v>
      </c>
      <c r="E156" s="760">
        <v>50113001</v>
      </c>
      <c r="F156" s="759" t="s">
        <v>591</v>
      </c>
      <c r="G156" s="758" t="s">
        <v>592</v>
      </c>
      <c r="H156" s="758">
        <v>900071</v>
      </c>
      <c r="I156" s="758">
        <v>0</v>
      </c>
      <c r="J156" s="758" t="s">
        <v>852</v>
      </c>
      <c r="K156" s="758" t="s">
        <v>566</v>
      </c>
      <c r="L156" s="761">
        <v>164.77163694233514</v>
      </c>
      <c r="M156" s="761">
        <v>11</v>
      </c>
      <c r="N156" s="762">
        <v>1812.4880063656865</v>
      </c>
    </row>
    <row r="157" spans="1:14" ht="14.4" customHeight="1" x14ac:dyDescent="0.3">
      <c r="A157" s="756" t="s">
        <v>564</v>
      </c>
      <c r="B157" s="757" t="s">
        <v>565</v>
      </c>
      <c r="C157" s="758" t="s">
        <v>577</v>
      </c>
      <c r="D157" s="759" t="s">
        <v>578</v>
      </c>
      <c r="E157" s="760">
        <v>50113001</v>
      </c>
      <c r="F157" s="759" t="s">
        <v>591</v>
      </c>
      <c r="G157" s="758" t="s">
        <v>592</v>
      </c>
      <c r="H157" s="758">
        <v>921184</v>
      </c>
      <c r="I157" s="758">
        <v>0</v>
      </c>
      <c r="J157" s="758" t="s">
        <v>853</v>
      </c>
      <c r="K157" s="758" t="s">
        <v>566</v>
      </c>
      <c r="L157" s="761">
        <v>413.1680549101165</v>
      </c>
      <c r="M157" s="761">
        <v>1</v>
      </c>
      <c r="N157" s="762">
        <v>413.1680549101165</v>
      </c>
    </row>
    <row r="158" spans="1:14" ht="14.4" customHeight="1" x14ac:dyDescent="0.3">
      <c r="A158" s="756" t="s">
        <v>564</v>
      </c>
      <c r="B158" s="757" t="s">
        <v>565</v>
      </c>
      <c r="C158" s="758" t="s">
        <v>577</v>
      </c>
      <c r="D158" s="759" t="s">
        <v>578</v>
      </c>
      <c r="E158" s="760">
        <v>50113001</v>
      </c>
      <c r="F158" s="759" t="s">
        <v>591</v>
      </c>
      <c r="G158" s="758" t="s">
        <v>592</v>
      </c>
      <c r="H158" s="758">
        <v>216199</v>
      </c>
      <c r="I158" s="758">
        <v>216199</v>
      </c>
      <c r="J158" s="758" t="s">
        <v>854</v>
      </c>
      <c r="K158" s="758" t="s">
        <v>855</v>
      </c>
      <c r="L158" s="761">
        <v>100.59999999999998</v>
      </c>
      <c r="M158" s="761">
        <v>2</v>
      </c>
      <c r="N158" s="762">
        <v>201.19999999999996</v>
      </c>
    </row>
    <row r="159" spans="1:14" ht="14.4" customHeight="1" x14ac:dyDescent="0.3">
      <c r="A159" s="756" t="s">
        <v>564</v>
      </c>
      <c r="B159" s="757" t="s">
        <v>565</v>
      </c>
      <c r="C159" s="758" t="s">
        <v>577</v>
      </c>
      <c r="D159" s="759" t="s">
        <v>578</v>
      </c>
      <c r="E159" s="760">
        <v>50113001</v>
      </c>
      <c r="F159" s="759" t="s">
        <v>591</v>
      </c>
      <c r="G159" s="758" t="s">
        <v>592</v>
      </c>
      <c r="H159" s="758">
        <v>990927</v>
      </c>
      <c r="I159" s="758">
        <v>0</v>
      </c>
      <c r="J159" s="758" t="s">
        <v>856</v>
      </c>
      <c r="K159" s="758" t="s">
        <v>566</v>
      </c>
      <c r="L159" s="761">
        <v>142.61999999999986</v>
      </c>
      <c r="M159" s="761">
        <v>1</v>
      </c>
      <c r="N159" s="762">
        <v>142.61999999999986</v>
      </c>
    </row>
    <row r="160" spans="1:14" ht="14.4" customHeight="1" x14ac:dyDescent="0.3">
      <c r="A160" s="756" t="s">
        <v>564</v>
      </c>
      <c r="B160" s="757" t="s">
        <v>565</v>
      </c>
      <c r="C160" s="758" t="s">
        <v>577</v>
      </c>
      <c r="D160" s="759" t="s">
        <v>578</v>
      </c>
      <c r="E160" s="760">
        <v>50113001</v>
      </c>
      <c r="F160" s="759" t="s">
        <v>591</v>
      </c>
      <c r="G160" s="758" t="s">
        <v>592</v>
      </c>
      <c r="H160" s="758">
        <v>119571</v>
      </c>
      <c r="I160" s="758">
        <v>19571</v>
      </c>
      <c r="J160" s="758" t="s">
        <v>857</v>
      </c>
      <c r="K160" s="758" t="s">
        <v>858</v>
      </c>
      <c r="L160" s="761">
        <v>244.20042223227216</v>
      </c>
      <c r="M160" s="761">
        <v>1</v>
      </c>
      <c r="N160" s="762">
        <v>244.20042223227216</v>
      </c>
    </row>
    <row r="161" spans="1:14" ht="14.4" customHeight="1" x14ac:dyDescent="0.3">
      <c r="A161" s="756" t="s">
        <v>564</v>
      </c>
      <c r="B161" s="757" t="s">
        <v>565</v>
      </c>
      <c r="C161" s="758" t="s">
        <v>577</v>
      </c>
      <c r="D161" s="759" t="s">
        <v>578</v>
      </c>
      <c r="E161" s="760">
        <v>50113001</v>
      </c>
      <c r="F161" s="759" t="s">
        <v>591</v>
      </c>
      <c r="G161" s="758" t="s">
        <v>592</v>
      </c>
      <c r="H161" s="758">
        <v>188219</v>
      </c>
      <c r="I161" s="758">
        <v>88219</v>
      </c>
      <c r="J161" s="758" t="s">
        <v>859</v>
      </c>
      <c r="K161" s="758" t="s">
        <v>612</v>
      </c>
      <c r="L161" s="761">
        <v>142.45488888888892</v>
      </c>
      <c r="M161" s="761">
        <v>45</v>
      </c>
      <c r="N161" s="762">
        <v>6410.4700000000012</v>
      </c>
    </row>
    <row r="162" spans="1:14" ht="14.4" customHeight="1" x14ac:dyDescent="0.3">
      <c r="A162" s="756" t="s">
        <v>564</v>
      </c>
      <c r="B162" s="757" t="s">
        <v>565</v>
      </c>
      <c r="C162" s="758" t="s">
        <v>577</v>
      </c>
      <c r="D162" s="759" t="s">
        <v>578</v>
      </c>
      <c r="E162" s="760">
        <v>50113001</v>
      </c>
      <c r="F162" s="759" t="s">
        <v>591</v>
      </c>
      <c r="G162" s="758" t="s">
        <v>592</v>
      </c>
      <c r="H162" s="758">
        <v>109305</v>
      </c>
      <c r="I162" s="758">
        <v>9305</v>
      </c>
      <c r="J162" s="758" t="s">
        <v>860</v>
      </c>
      <c r="K162" s="758" t="s">
        <v>861</v>
      </c>
      <c r="L162" s="761">
        <v>60.750000000000021</v>
      </c>
      <c r="M162" s="761">
        <v>4</v>
      </c>
      <c r="N162" s="762">
        <v>243.00000000000009</v>
      </c>
    </row>
    <row r="163" spans="1:14" ht="14.4" customHeight="1" x14ac:dyDescent="0.3">
      <c r="A163" s="756" t="s">
        <v>564</v>
      </c>
      <c r="B163" s="757" t="s">
        <v>565</v>
      </c>
      <c r="C163" s="758" t="s">
        <v>577</v>
      </c>
      <c r="D163" s="759" t="s">
        <v>578</v>
      </c>
      <c r="E163" s="760">
        <v>50113001</v>
      </c>
      <c r="F163" s="759" t="s">
        <v>591</v>
      </c>
      <c r="G163" s="758" t="s">
        <v>592</v>
      </c>
      <c r="H163" s="758">
        <v>109310</v>
      </c>
      <c r="I163" s="758">
        <v>9310</v>
      </c>
      <c r="J163" s="758" t="s">
        <v>860</v>
      </c>
      <c r="K163" s="758" t="s">
        <v>862</v>
      </c>
      <c r="L163" s="761">
        <v>60.309999999999981</v>
      </c>
      <c r="M163" s="761">
        <v>2</v>
      </c>
      <c r="N163" s="762">
        <v>120.61999999999996</v>
      </c>
    </row>
    <row r="164" spans="1:14" ht="14.4" customHeight="1" x14ac:dyDescent="0.3">
      <c r="A164" s="756" t="s">
        <v>564</v>
      </c>
      <c r="B164" s="757" t="s">
        <v>565</v>
      </c>
      <c r="C164" s="758" t="s">
        <v>577</v>
      </c>
      <c r="D164" s="759" t="s">
        <v>578</v>
      </c>
      <c r="E164" s="760">
        <v>50113001</v>
      </c>
      <c r="F164" s="759" t="s">
        <v>591</v>
      </c>
      <c r="G164" s="758" t="s">
        <v>595</v>
      </c>
      <c r="H164" s="758">
        <v>149909</v>
      </c>
      <c r="I164" s="758">
        <v>49909</v>
      </c>
      <c r="J164" s="758" t="s">
        <v>863</v>
      </c>
      <c r="K164" s="758" t="s">
        <v>864</v>
      </c>
      <c r="L164" s="761">
        <v>42.579999999999991</v>
      </c>
      <c r="M164" s="761">
        <v>7</v>
      </c>
      <c r="N164" s="762">
        <v>298.05999999999995</v>
      </c>
    </row>
    <row r="165" spans="1:14" ht="14.4" customHeight="1" x14ac:dyDescent="0.3">
      <c r="A165" s="756" t="s">
        <v>564</v>
      </c>
      <c r="B165" s="757" t="s">
        <v>565</v>
      </c>
      <c r="C165" s="758" t="s">
        <v>577</v>
      </c>
      <c r="D165" s="759" t="s">
        <v>578</v>
      </c>
      <c r="E165" s="760">
        <v>50113001</v>
      </c>
      <c r="F165" s="759" t="s">
        <v>591</v>
      </c>
      <c r="G165" s="758" t="s">
        <v>592</v>
      </c>
      <c r="H165" s="758">
        <v>110151</v>
      </c>
      <c r="I165" s="758">
        <v>10151</v>
      </c>
      <c r="J165" s="758" t="s">
        <v>865</v>
      </c>
      <c r="K165" s="758" t="s">
        <v>866</v>
      </c>
      <c r="L165" s="761">
        <v>66.720000000000027</v>
      </c>
      <c r="M165" s="761">
        <v>1</v>
      </c>
      <c r="N165" s="762">
        <v>66.720000000000027</v>
      </c>
    </row>
    <row r="166" spans="1:14" ht="14.4" customHeight="1" x14ac:dyDescent="0.3">
      <c r="A166" s="756" t="s">
        <v>564</v>
      </c>
      <c r="B166" s="757" t="s">
        <v>565</v>
      </c>
      <c r="C166" s="758" t="s">
        <v>577</v>
      </c>
      <c r="D166" s="759" t="s">
        <v>578</v>
      </c>
      <c r="E166" s="760">
        <v>50113001</v>
      </c>
      <c r="F166" s="759" t="s">
        <v>591</v>
      </c>
      <c r="G166" s="758" t="s">
        <v>592</v>
      </c>
      <c r="H166" s="758">
        <v>192853</v>
      </c>
      <c r="I166" s="758">
        <v>192853</v>
      </c>
      <c r="J166" s="758" t="s">
        <v>865</v>
      </c>
      <c r="K166" s="758" t="s">
        <v>867</v>
      </c>
      <c r="L166" s="761">
        <v>108.40000000000002</v>
      </c>
      <c r="M166" s="761">
        <v>6</v>
      </c>
      <c r="N166" s="762">
        <v>650.40000000000009</v>
      </c>
    </row>
    <row r="167" spans="1:14" ht="14.4" customHeight="1" x14ac:dyDescent="0.3">
      <c r="A167" s="756" t="s">
        <v>564</v>
      </c>
      <c r="B167" s="757" t="s">
        <v>565</v>
      </c>
      <c r="C167" s="758" t="s">
        <v>577</v>
      </c>
      <c r="D167" s="759" t="s">
        <v>578</v>
      </c>
      <c r="E167" s="760">
        <v>50113001</v>
      </c>
      <c r="F167" s="759" t="s">
        <v>591</v>
      </c>
      <c r="G167" s="758" t="s">
        <v>595</v>
      </c>
      <c r="H167" s="758">
        <v>115316</v>
      </c>
      <c r="I167" s="758">
        <v>15316</v>
      </c>
      <c r="J167" s="758" t="s">
        <v>868</v>
      </c>
      <c r="K167" s="758" t="s">
        <v>869</v>
      </c>
      <c r="L167" s="761">
        <v>29.299999999999994</v>
      </c>
      <c r="M167" s="761">
        <v>2</v>
      </c>
      <c r="N167" s="762">
        <v>58.599999999999987</v>
      </c>
    </row>
    <row r="168" spans="1:14" ht="14.4" customHeight="1" x14ac:dyDescent="0.3">
      <c r="A168" s="756" t="s">
        <v>564</v>
      </c>
      <c r="B168" s="757" t="s">
        <v>565</v>
      </c>
      <c r="C168" s="758" t="s">
        <v>577</v>
      </c>
      <c r="D168" s="759" t="s">
        <v>578</v>
      </c>
      <c r="E168" s="760">
        <v>50113001</v>
      </c>
      <c r="F168" s="759" t="s">
        <v>591</v>
      </c>
      <c r="G168" s="758" t="s">
        <v>592</v>
      </c>
      <c r="H168" s="758">
        <v>196635</v>
      </c>
      <c r="I168" s="758">
        <v>96635</v>
      </c>
      <c r="J168" s="758" t="s">
        <v>870</v>
      </c>
      <c r="K168" s="758" t="s">
        <v>871</v>
      </c>
      <c r="L168" s="761">
        <v>111.72</v>
      </c>
      <c r="M168" s="761">
        <v>1</v>
      </c>
      <c r="N168" s="762">
        <v>111.72</v>
      </c>
    </row>
    <row r="169" spans="1:14" ht="14.4" customHeight="1" x14ac:dyDescent="0.3">
      <c r="A169" s="756" t="s">
        <v>564</v>
      </c>
      <c r="B169" s="757" t="s">
        <v>565</v>
      </c>
      <c r="C169" s="758" t="s">
        <v>577</v>
      </c>
      <c r="D169" s="759" t="s">
        <v>578</v>
      </c>
      <c r="E169" s="760">
        <v>50113001</v>
      </c>
      <c r="F169" s="759" t="s">
        <v>591</v>
      </c>
      <c r="G169" s="758" t="s">
        <v>592</v>
      </c>
      <c r="H169" s="758">
        <v>100499</v>
      </c>
      <c r="I169" s="758">
        <v>499</v>
      </c>
      <c r="J169" s="758" t="s">
        <v>872</v>
      </c>
      <c r="K169" s="758" t="s">
        <v>873</v>
      </c>
      <c r="L169" s="761">
        <v>100.61758620689658</v>
      </c>
      <c r="M169" s="761">
        <v>58</v>
      </c>
      <c r="N169" s="762">
        <v>5835.8200000000015</v>
      </c>
    </row>
    <row r="170" spans="1:14" ht="14.4" customHeight="1" x14ac:dyDescent="0.3">
      <c r="A170" s="756" t="s">
        <v>564</v>
      </c>
      <c r="B170" s="757" t="s">
        <v>565</v>
      </c>
      <c r="C170" s="758" t="s">
        <v>577</v>
      </c>
      <c r="D170" s="759" t="s">
        <v>578</v>
      </c>
      <c r="E170" s="760">
        <v>50113001</v>
      </c>
      <c r="F170" s="759" t="s">
        <v>591</v>
      </c>
      <c r="G170" s="758" t="s">
        <v>592</v>
      </c>
      <c r="H170" s="758">
        <v>166555</v>
      </c>
      <c r="I170" s="758">
        <v>66555</v>
      </c>
      <c r="J170" s="758" t="s">
        <v>874</v>
      </c>
      <c r="K170" s="758" t="s">
        <v>875</v>
      </c>
      <c r="L170" s="761">
        <v>117.41000000000001</v>
      </c>
      <c r="M170" s="761">
        <v>3</v>
      </c>
      <c r="N170" s="762">
        <v>352.23</v>
      </c>
    </row>
    <row r="171" spans="1:14" ht="14.4" customHeight="1" x14ac:dyDescent="0.3">
      <c r="A171" s="756" t="s">
        <v>564</v>
      </c>
      <c r="B171" s="757" t="s">
        <v>565</v>
      </c>
      <c r="C171" s="758" t="s">
        <v>577</v>
      </c>
      <c r="D171" s="759" t="s">
        <v>578</v>
      </c>
      <c r="E171" s="760">
        <v>50113001</v>
      </c>
      <c r="F171" s="759" t="s">
        <v>591</v>
      </c>
      <c r="G171" s="758" t="s">
        <v>592</v>
      </c>
      <c r="H171" s="758">
        <v>215978</v>
      </c>
      <c r="I171" s="758">
        <v>215978</v>
      </c>
      <c r="J171" s="758" t="s">
        <v>874</v>
      </c>
      <c r="K171" s="758" t="s">
        <v>875</v>
      </c>
      <c r="L171" s="761">
        <v>116.60999999999999</v>
      </c>
      <c r="M171" s="761">
        <v>2</v>
      </c>
      <c r="N171" s="762">
        <v>233.21999999999997</v>
      </c>
    </row>
    <row r="172" spans="1:14" ht="14.4" customHeight="1" x14ac:dyDescent="0.3">
      <c r="A172" s="756" t="s">
        <v>564</v>
      </c>
      <c r="B172" s="757" t="s">
        <v>565</v>
      </c>
      <c r="C172" s="758" t="s">
        <v>577</v>
      </c>
      <c r="D172" s="759" t="s">
        <v>578</v>
      </c>
      <c r="E172" s="760">
        <v>50113001</v>
      </c>
      <c r="F172" s="759" t="s">
        <v>591</v>
      </c>
      <c r="G172" s="758" t="s">
        <v>595</v>
      </c>
      <c r="H172" s="758">
        <v>201290</v>
      </c>
      <c r="I172" s="758">
        <v>201290</v>
      </c>
      <c r="J172" s="758" t="s">
        <v>876</v>
      </c>
      <c r="K172" s="758" t="s">
        <v>877</v>
      </c>
      <c r="L172" s="761">
        <v>24.905789473684216</v>
      </c>
      <c r="M172" s="761">
        <v>19</v>
      </c>
      <c r="N172" s="762">
        <v>473.21000000000009</v>
      </c>
    </row>
    <row r="173" spans="1:14" ht="14.4" customHeight="1" x14ac:dyDescent="0.3">
      <c r="A173" s="756" t="s">
        <v>564</v>
      </c>
      <c r="B173" s="757" t="s">
        <v>565</v>
      </c>
      <c r="C173" s="758" t="s">
        <v>577</v>
      </c>
      <c r="D173" s="759" t="s">
        <v>578</v>
      </c>
      <c r="E173" s="760">
        <v>50113001</v>
      </c>
      <c r="F173" s="759" t="s">
        <v>591</v>
      </c>
      <c r="G173" s="758" t="s">
        <v>595</v>
      </c>
      <c r="H173" s="758">
        <v>140373</v>
      </c>
      <c r="I173" s="758">
        <v>40373</v>
      </c>
      <c r="J173" s="758" t="s">
        <v>878</v>
      </c>
      <c r="K173" s="758" t="s">
        <v>879</v>
      </c>
      <c r="L173" s="761">
        <v>181.88988070871909</v>
      </c>
      <c r="M173" s="761">
        <v>5</v>
      </c>
      <c r="N173" s="762">
        <v>909.44940354359551</v>
      </c>
    </row>
    <row r="174" spans="1:14" ht="14.4" customHeight="1" x14ac:dyDescent="0.3">
      <c r="A174" s="756" t="s">
        <v>564</v>
      </c>
      <c r="B174" s="757" t="s">
        <v>565</v>
      </c>
      <c r="C174" s="758" t="s">
        <v>577</v>
      </c>
      <c r="D174" s="759" t="s">
        <v>578</v>
      </c>
      <c r="E174" s="760">
        <v>50113001</v>
      </c>
      <c r="F174" s="759" t="s">
        <v>591</v>
      </c>
      <c r="G174" s="758" t="s">
        <v>595</v>
      </c>
      <c r="H174" s="758">
        <v>140368</v>
      </c>
      <c r="I174" s="758">
        <v>40368</v>
      </c>
      <c r="J174" s="758" t="s">
        <v>880</v>
      </c>
      <c r="K174" s="758" t="s">
        <v>881</v>
      </c>
      <c r="L174" s="761">
        <v>61.7</v>
      </c>
      <c r="M174" s="761">
        <v>1</v>
      </c>
      <c r="N174" s="762">
        <v>61.7</v>
      </c>
    </row>
    <row r="175" spans="1:14" ht="14.4" customHeight="1" x14ac:dyDescent="0.3">
      <c r="A175" s="756" t="s">
        <v>564</v>
      </c>
      <c r="B175" s="757" t="s">
        <v>565</v>
      </c>
      <c r="C175" s="758" t="s">
        <v>577</v>
      </c>
      <c r="D175" s="759" t="s">
        <v>578</v>
      </c>
      <c r="E175" s="760">
        <v>50113001</v>
      </c>
      <c r="F175" s="759" t="s">
        <v>591</v>
      </c>
      <c r="G175" s="758" t="s">
        <v>592</v>
      </c>
      <c r="H175" s="758">
        <v>100502</v>
      </c>
      <c r="I175" s="758">
        <v>502</v>
      </c>
      <c r="J175" s="758" t="s">
        <v>882</v>
      </c>
      <c r="K175" s="758" t="s">
        <v>883</v>
      </c>
      <c r="L175" s="761">
        <v>240.63333333333335</v>
      </c>
      <c r="M175" s="761">
        <v>3</v>
      </c>
      <c r="N175" s="762">
        <v>721.90000000000009</v>
      </c>
    </row>
    <row r="176" spans="1:14" ht="14.4" customHeight="1" x14ac:dyDescent="0.3">
      <c r="A176" s="756" t="s">
        <v>564</v>
      </c>
      <c r="B176" s="757" t="s">
        <v>565</v>
      </c>
      <c r="C176" s="758" t="s">
        <v>577</v>
      </c>
      <c r="D176" s="759" t="s">
        <v>578</v>
      </c>
      <c r="E176" s="760">
        <v>50113001</v>
      </c>
      <c r="F176" s="759" t="s">
        <v>591</v>
      </c>
      <c r="G176" s="758" t="s">
        <v>592</v>
      </c>
      <c r="H176" s="758">
        <v>102684</v>
      </c>
      <c r="I176" s="758">
        <v>2684</v>
      </c>
      <c r="J176" s="758" t="s">
        <v>882</v>
      </c>
      <c r="K176" s="758" t="s">
        <v>884</v>
      </c>
      <c r="L176" s="761">
        <v>72.057272727272732</v>
      </c>
      <c r="M176" s="761">
        <v>22</v>
      </c>
      <c r="N176" s="762">
        <v>1585.26</v>
      </c>
    </row>
    <row r="177" spans="1:14" ht="14.4" customHeight="1" x14ac:dyDescent="0.3">
      <c r="A177" s="756" t="s">
        <v>564</v>
      </c>
      <c r="B177" s="757" t="s">
        <v>565</v>
      </c>
      <c r="C177" s="758" t="s">
        <v>577</v>
      </c>
      <c r="D177" s="759" t="s">
        <v>578</v>
      </c>
      <c r="E177" s="760">
        <v>50113001</v>
      </c>
      <c r="F177" s="759" t="s">
        <v>591</v>
      </c>
      <c r="G177" s="758" t="s">
        <v>592</v>
      </c>
      <c r="H177" s="758">
        <v>126578</v>
      </c>
      <c r="I177" s="758">
        <v>26578</v>
      </c>
      <c r="J177" s="758" t="s">
        <v>885</v>
      </c>
      <c r="K177" s="758" t="s">
        <v>886</v>
      </c>
      <c r="L177" s="761">
        <v>231.70000000000002</v>
      </c>
      <c r="M177" s="761">
        <v>6</v>
      </c>
      <c r="N177" s="762">
        <v>1390.2</v>
      </c>
    </row>
    <row r="178" spans="1:14" ht="14.4" customHeight="1" x14ac:dyDescent="0.3">
      <c r="A178" s="756" t="s">
        <v>564</v>
      </c>
      <c r="B178" s="757" t="s">
        <v>565</v>
      </c>
      <c r="C178" s="758" t="s">
        <v>577</v>
      </c>
      <c r="D178" s="759" t="s">
        <v>578</v>
      </c>
      <c r="E178" s="760">
        <v>50113001</v>
      </c>
      <c r="F178" s="759" t="s">
        <v>591</v>
      </c>
      <c r="G178" s="758" t="s">
        <v>592</v>
      </c>
      <c r="H178" s="758">
        <v>129384</v>
      </c>
      <c r="I178" s="758">
        <v>29384</v>
      </c>
      <c r="J178" s="758" t="s">
        <v>887</v>
      </c>
      <c r="K178" s="758" t="s">
        <v>886</v>
      </c>
      <c r="L178" s="761">
        <v>231.70124999999999</v>
      </c>
      <c r="M178" s="761">
        <v>4</v>
      </c>
      <c r="N178" s="762">
        <v>926.80499999999995</v>
      </c>
    </row>
    <row r="179" spans="1:14" ht="14.4" customHeight="1" x14ac:dyDescent="0.3">
      <c r="A179" s="756" t="s">
        <v>564</v>
      </c>
      <c r="B179" s="757" t="s">
        <v>565</v>
      </c>
      <c r="C179" s="758" t="s">
        <v>577</v>
      </c>
      <c r="D179" s="759" t="s">
        <v>578</v>
      </c>
      <c r="E179" s="760">
        <v>50113001</v>
      </c>
      <c r="F179" s="759" t="s">
        <v>591</v>
      </c>
      <c r="G179" s="758" t="s">
        <v>595</v>
      </c>
      <c r="H179" s="758">
        <v>127737</v>
      </c>
      <c r="I179" s="758">
        <v>127737</v>
      </c>
      <c r="J179" s="758" t="s">
        <v>888</v>
      </c>
      <c r="K179" s="758" t="s">
        <v>889</v>
      </c>
      <c r="L179" s="761">
        <v>67.320000000000007</v>
      </c>
      <c r="M179" s="761">
        <v>27</v>
      </c>
      <c r="N179" s="762">
        <v>1817.64</v>
      </c>
    </row>
    <row r="180" spans="1:14" ht="14.4" customHeight="1" x14ac:dyDescent="0.3">
      <c r="A180" s="756" t="s">
        <v>564</v>
      </c>
      <c r="B180" s="757" t="s">
        <v>565</v>
      </c>
      <c r="C180" s="758" t="s">
        <v>577</v>
      </c>
      <c r="D180" s="759" t="s">
        <v>578</v>
      </c>
      <c r="E180" s="760">
        <v>50113001</v>
      </c>
      <c r="F180" s="759" t="s">
        <v>591</v>
      </c>
      <c r="G180" s="758" t="s">
        <v>566</v>
      </c>
      <c r="H180" s="758">
        <v>102592</v>
      </c>
      <c r="I180" s="758">
        <v>2592</v>
      </c>
      <c r="J180" s="758" t="s">
        <v>890</v>
      </c>
      <c r="K180" s="758" t="s">
        <v>891</v>
      </c>
      <c r="L180" s="761">
        <v>63.050029898523931</v>
      </c>
      <c r="M180" s="761">
        <v>2</v>
      </c>
      <c r="N180" s="762">
        <v>126.10005979704786</v>
      </c>
    </row>
    <row r="181" spans="1:14" ht="14.4" customHeight="1" x14ac:dyDescent="0.3">
      <c r="A181" s="756" t="s">
        <v>564</v>
      </c>
      <c r="B181" s="757" t="s">
        <v>565</v>
      </c>
      <c r="C181" s="758" t="s">
        <v>577</v>
      </c>
      <c r="D181" s="759" t="s">
        <v>578</v>
      </c>
      <c r="E181" s="760">
        <v>50113001</v>
      </c>
      <c r="F181" s="759" t="s">
        <v>591</v>
      </c>
      <c r="G181" s="758" t="s">
        <v>566</v>
      </c>
      <c r="H181" s="758">
        <v>101710</v>
      </c>
      <c r="I181" s="758">
        <v>1710</v>
      </c>
      <c r="J181" s="758" t="s">
        <v>892</v>
      </c>
      <c r="K181" s="758" t="s">
        <v>893</v>
      </c>
      <c r="L181" s="761">
        <v>65.910000000000025</v>
      </c>
      <c r="M181" s="761">
        <v>1</v>
      </c>
      <c r="N181" s="762">
        <v>65.910000000000025</v>
      </c>
    </row>
    <row r="182" spans="1:14" ht="14.4" customHeight="1" x14ac:dyDescent="0.3">
      <c r="A182" s="756" t="s">
        <v>564</v>
      </c>
      <c r="B182" s="757" t="s">
        <v>565</v>
      </c>
      <c r="C182" s="758" t="s">
        <v>577</v>
      </c>
      <c r="D182" s="759" t="s">
        <v>578</v>
      </c>
      <c r="E182" s="760">
        <v>50113001</v>
      </c>
      <c r="F182" s="759" t="s">
        <v>591</v>
      </c>
      <c r="G182" s="758" t="s">
        <v>592</v>
      </c>
      <c r="H182" s="758">
        <v>118566</v>
      </c>
      <c r="I182" s="758">
        <v>18566</v>
      </c>
      <c r="J182" s="758" t="s">
        <v>894</v>
      </c>
      <c r="K182" s="758" t="s">
        <v>895</v>
      </c>
      <c r="L182" s="761">
        <v>975.5999999999998</v>
      </c>
      <c r="M182" s="761">
        <v>1</v>
      </c>
      <c r="N182" s="762">
        <v>975.5999999999998</v>
      </c>
    </row>
    <row r="183" spans="1:14" ht="14.4" customHeight="1" x14ac:dyDescent="0.3">
      <c r="A183" s="756" t="s">
        <v>564</v>
      </c>
      <c r="B183" s="757" t="s">
        <v>565</v>
      </c>
      <c r="C183" s="758" t="s">
        <v>577</v>
      </c>
      <c r="D183" s="759" t="s">
        <v>578</v>
      </c>
      <c r="E183" s="760">
        <v>50113001</v>
      </c>
      <c r="F183" s="759" t="s">
        <v>591</v>
      </c>
      <c r="G183" s="758" t="s">
        <v>592</v>
      </c>
      <c r="H183" s="758">
        <v>397982</v>
      </c>
      <c r="I183" s="758">
        <v>0</v>
      </c>
      <c r="J183" s="758" t="s">
        <v>896</v>
      </c>
      <c r="K183" s="758" t="s">
        <v>566</v>
      </c>
      <c r="L183" s="761">
        <v>17.267999999999997</v>
      </c>
      <c r="M183" s="761">
        <v>1</v>
      </c>
      <c r="N183" s="762">
        <v>17.267999999999997</v>
      </c>
    </row>
    <row r="184" spans="1:14" ht="14.4" customHeight="1" x14ac:dyDescent="0.3">
      <c r="A184" s="756" t="s">
        <v>564</v>
      </c>
      <c r="B184" s="757" t="s">
        <v>565</v>
      </c>
      <c r="C184" s="758" t="s">
        <v>577</v>
      </c>
      <c r="D184" s="759" t="s">
        <v>578</v>
      </c>
      <c r="E184" s="760">
        <v>50113001</v>
      </c>
      <c r="F184" s="759" t="s">
        <v>591</v>
      </c>
      <c r="G184" s="758" t="s">
        <v>592</v>
      </c>
      <c r="H184" s="758">
        <v>101125</v>
      </c>
      <c r="I184" s="758">
        <v>1125</v>
      </c>
      <c r="J184" s="758" t="s">
        <v>897</v>
      </c>
      <c r="K184" s="758" t="s">
        <v>898</v>
      </c>
      <c r="L184" s="761">
        <v>79.189816458499664</v>
      </c>
      <c r="M184" s="761">
        <v>26</v>
      </c>
      <c r="N184" s="762">
        <v>2058.9352279209911</v>
      </c>
    </row>
    <row r="185" spans="1:14" ht="14.4" customHeight="1" x14ac:dyDescent="0.3">
      <c r="A185" s="756" t="s">
        <v>564</v>
      </c>
      <c r="B185" s="757" t="s">
        <v>565</v>
      </c>
      <c r="C185" s="758" t="s">
        <v>577</v>
      </c>
      <c r="D185" s="759" t="s">
        <v>578</v>
      </c>
      <c r="E185" s="760">
        <v>50113001</v>
      </c>
      <c r="F185" s="759" t="s">
        <v>591</v>
      </c>
      <c r="G185" s="758" t="s">
        <v>595</v>
      </c>
      <c r="H185" s="758">
        <v>32859</v>
      </c>
      <c r="I185" s="758">
        <v>32859</v>
      </c>
      <c r="J185" s="758" t="s">
        <v>899</v>
      </c>
      <c r="K185" s="758" t="s">
        <v>900</v>
      </c>
      <c r="L185" s="761">
        <v>125.67714285714284</v>
      </c>
      <c r="M185" s="761">
        <v>7</v>
      </c>
      <c r="N185" s="762">
        <v>879.7399999999999</v>
      </c>
    </row>
    <row r="186" spans="1:14" ht="14.4" customHeight="1" x14ac:dyDescent="0.3">
      <c r="A186" s="756" t="s">
        <v>564</v>
      </c>
      <c r="B186" s="757" t="s">
        <v>565</v>
      </c>
      <c r="C186" s="758" t="s">
        <v>577</v>
      </c>
      <c r="D186" s="759" t="s">
        <v>578</v>
      </c>
      <c r="E186" s="760">
        <v>50113001</v>
      </c>
      <c r="F186" s="759" t="s">
        <v>591</v>
      </c>
      <c r="G186" s="758" t="s">
        <v>592</v>
      </c>
      <c r="H186" s="758">
        <v>100513</v>
      </c>
      <c r="I186" s="758">
        <v>513</v>
      </c>
      <c r="J186" s="758" t="s">
        <v>901</v>
      </c>
      <c r="K186" s="758" t="s">
        <v>902</v>
      </c>
      <c r="L186" s="761">
        <v>56.79</v>
      </c>
      <c r="M186" s="761">
        <v>14</v>
      </c>
      <c r="N186" s="762">
        <v>795.06</v>
      </c>
    </row>
    <row r="187" spans="1:14" ht="14.4" customHeight="1" x14ac:dyDescent="0.3">
      <c r="A187" s="756" t="s">
        <v>564</v>
      </c>
      <c r="B187" s="757" t="s">
        <v>565</v>
      </c>
      <c r="C187" s="758" t="s">
        <v>577</v>
      </c>
      <c r="D187" s="759" t="s">
        <v>578</v>
      </c>
      <c r="E187" s="760">
        <v>50113001</v>
      </c>
      <c r="F187" s="759" t="s">
        <v>591</v>
      </c>
      <c r="G187" s="758" t="s">
        <v>592</v>
      </c>
      <c r="H187" s="758">
        <v>53761</v>
      </c>
      <c r="I187" s="758">
        <v>53761</v>
      </c>
      <c r="J187" s="758" t="s">
        <v>903</v>
      </c>
      <c r="K187" s="758" t="s">
        <v>904</v>
      </c>
      <c r="L187" s="761">
        <v>94.25</v>
      </c>
      <c r="M187" s="761">
        <v>14</v>
      </c>
      <c r="N187" s="762">
        <v>1319.5</v>
      </c>
    </row>
    <row r="188" spans="1:14" ht="14.4" customHeight="1" x14ac:dyDescent="0.3">
      <c r="A188" s="756" t="s">
        <v>564</v>
      </c>
      <c r="B188" s="757" t="s">
        <v>565</v>
      </c>
      <c r="C188" s="758" t="s">
        <v>577</v>
      </c>
      <c r="D188" s="759" t="s">
        <v>578</v>
      </c>
      <c r="E188" s="760">
        <v>50113001</v>
      </c>
      <c r="F188" s="759" t="s">
        <v>591</v>
      </c>
      <c r="G188" s="758" t="s">
        <v>592</v>
      </c>
      <c r="H188" s="758">
        <v>110086</v>
      </c>
      <c r="I188" s="758">
        <v>10086</v>
      </c>
      <c r="J188" s="758" t="s">
        <v>905</v>
      </c>
      <c r="K188" s="758" t="s">
        <v>906</v>
      </c>
      <c r="L188" s="761">
        <v>1592.8</v>
      </c>
      <c r="M188" s="761">
        <v>6</v>
      </c>
      <c r="N188" s="762">
        <v>9556.7999999999993</v>
      </c>
    </row>
    <row r="189" spans="1:14" ht="14.4" customHeight="1" x14ac:dyDescent="0.3">
      <c r="A189" s="756" t="s">
        <v>564</v>
      </c>
      <c r="B189" s="757" t="s">
        <v>565</v>
      </c>
      <c r="C189" s="758" t="s">
        <v>577</v>
      </c>
      <c r="D189" s="759" t="s">
        <v>578</v>
      </c>
      <c r="E189" s="760">
        <v>50113001</v>
      </c>
      <c r="F189" s="759" t="s">
        <v>591</v>
      </c>
      <c r="G189" s="758" t="s">
        <v>595</v>
      </c>
      <c r="H189" s="758">
        <v>191788</v>
      </c>
      <c r="I189" s="758">
        <v>91788</v>
      </c>
      <c r="J189" s="758" t="s">
        <v>907</v>
      </c>
      <c r="K189" s="758" t="s">
        <v>908</v>
      </c>
      <c r="L189" s="761">
        <v>21.31625</v>
      </c>
      <c r="M189" s="761">
        <v>8</v>
      </c>
      <c r="N189" s="762">
        <v>170.53</v>
      </c>
    </row>
    <row r="190" spans="1:14" ht="14.4" customHeight="1" x14ac:dyDescent="0.3">
      <c r="A190" s="756" t="s">
        <v>564</v>
      </c>
      <c r="B190" s="757" t="s">
        <v>565</v>
      </c>
      <c r="C190" s="758" t="s">
        <v>577</v>
      </c>
      <c r="D190" s="759" t="s">
        <v>578</v>
      </c>
      <c r="E190" s="760">
        <v>50113001</v>
      </c>
      <c r="F190" s="759" t="s">
        <v>591</v>
      </c>
      <c r="G190" s="758" t="s">
        <v>595</v>
      </c>
      <c r="H190" s="758">
        <v>850106</v>
      </c>
      <c r="I190" s="758">
        <v>111898</v>
      </c>
      <c r="J190" s="758" t="s">
        <v>909</v>
      </c>
      <c r="K190" s="758" t="s">
        <v>629</v>
      </c>
      <c r="L190" s="761">
        <v>29.03</v>
      </c>
      <c r="M190" s="761">
        <v>3</v>
      </c>
      <c r="N190" s="762">
        <v>87.09</v>
      </c>
    </row>
    <row r="191" spans="1:14" ht="14.4" customHeight="1" x14ac:dyDescent="0.3">
      <c r="A191" s="756" t="s">
        <v>564</v>
      </c>
      <c r="B191" s="757" t="s">
        <v>565</v>
      </c>
      <c r="C191" s="758" t="s">
        <v>577</v>
      </c>
      <c r="D191" s="759" t="s">
        <v>578</v>
      </c>
      <c r="E191" s="760">
        <v>50113001</v>
      </c>
      <c r="F191" s="759" t="s">
        <v>591</v>
      </c>
      <c r="G191" s="758" t="s">
        <v>595</v>
      </c>
      <c r="H191" s="758">
        <v>849187</v>
      </c>
      <c r="I191" s="758">
        <v>111902</v>
      </c>
      <c r="J191" s="758" t="s">
        <v>910</v>
      </c>
      <c r="K191" s="758" t="s">
        <v>911</v>
      </c>
      <c r="L191" s="761">
        <v>32.559999999999988</v>
      </c>
      <c r="M191" s="761">
        <v>2</v>
      </c>
      <c r="N191" s="762">
        <v>65.119999999999976</v>
      </c>
    </row>
    <row r="192" spans="1:14" ht="14.4" customHeight="1" x14ac:dyDescent="0.3">
      <c r="A192" s="756" t="s">
        <v>564</v>
      </c>
      <c r="B192" s="757" t="s">
        <v>565</v>
      </c>
      <c r="C192" s="758" t="s">
        <v>577</v>
      </c>
      <c r="D192" s="759" t="s">
        <v>578</v>
      </c>
      <c r="E192" s="760">
        <v>50113001</v>
      </c>
      <c r="F192" s="759" t="s">
        <v>591</v>
      </c>
      <c r="G192" s="758" t="s">
        <v>592</v>
      </c>
      <c r="H192" s="758">
        <v>104307</v>
      </c>
      <c r="I192" s="758">
        <v>4307</v>
      </c>
      <c r="J192" s="758" t="s">
        <v>912</v>
      </c>
      <c r="K192" s="758" t="s">
        <v>913</v>
      </c>
      <c r="L192" s="761">
        <v>353.63000000000011</v>
      </c>
      <c r="M192" s="761">
        <v>5</v>
      </c>
      <c r="N192" s="762">
        <v>1768.1500000000005</v>
      </c>
    </row>
    <row r="193" spans="1:14" ht="14.4" customHeight="1" x14ac:dyDescent="0.3">
      <c r="A193" s="756" t="s">
        <v>564</v>
      </c>
      <c r="B193" s="757" t="s">
        <v>565</v>
      </c>
      <c r="C193" s="758" t="s">
        <v>577</v>
      </c>
      <c r="D193" s="759" t="s">
        <v>578</v>
      </c>
      <c r="E193" s="760">
        <v>50113001</v>
      </c>
      <c r="F193" s="759" t="s">
        <v>591</v>
      </c>
      <c r="G193" s="758" t="s">
        <v>592</v>
      </c>
      <c r="H193" s="758">
        <v>100536</v>
      </c>
      <c r="I193" s="758">
        <v>536</v>
      </c>
      <c r="J193" s="758" t="s">
        <v>914</v>
      </c>
      <c r="K193" s="758" t="s">
        <v>599</v>
      </c>
      <c r="L193" s="761">
        <v>128.8136842105263</v>
      </c>
      <c r="M193" s="761">
        <v>19</v>
      </c>
      <c r="N193" s="762">
        <v>2447.46</v>
      </c>
    </row>
    <row r="194" spans="1:14" ht="14.4" customHeight="1" x14ac:dyDescent="0.3">
      <c r="A194" s="756" t="s">
        <v>564</v>
      </c>
      <c r="B194" s="757" t="s">
        <v>565</v>
      </c>
      <c r="C194" s="758" t="s">
        <v>577</v>
      </c>
      <c r="D194" s="759" t="s">
        <v>578</v>
      </c>
      <c r="E194" s="760">
        <v>50113001</v>
      </c>
      <c r="F194" s="759" t="s">
        <v>591</v>
      </c>
      <c r="G194" s="758" t="s">
        <v>595</v>
      </c>
      <c r="H194" s="758">
        <v>107981</v>
      </c>
      <c r="I194" s="758">
        <v>7981</v>
      </c>
      <c r="J194" s="758" t="s">
        <v>915</v>
      </c>
      <c r="K194" s="758" t="s">
        <v>916</v>
      </c>
      <c r="L194" s="761">
        <v>54.8</v>
      </c>
      <c r="M194" s="761">
        <v>36</v>
      </c>
      <c r="N194" s="762">
        <v>1972.8</v>
      </c>
    </row>
    <row r="195" spans="1:14" ht="14.4" customHeight="1" x14ac:dyDescent="0.3">
      <c r="A195" s="756" t="s">
        <v>564</v>
      </c>
      <c r="B195" s="757" t="s">
        <v>565</v>
      </c>
      <c r="C195" s="758" t="s">
        <v>577</v>
      </c>
      <c r="D195" s="759" t="s">
        <v>578</v>
      </c>
      <c r="E195" s="760">
        <v>50113001</v>
      </c>
      <c r="F195" s="759" t="s">
        <v>591</v>
      </c>
      <c r="G195" s="758" t="s">
        <v>595</v>
      </c>
      <c r="H195" s="758">
        <v>155823</v>
      </c>
      <c r="I195" s="758">
        <v>55823</v>
      </c>
      <c r="J195" s="758" t="s">
        <v>915</v>
      </c>
      <c r="K195" s="758" t="s">
        <v>917</v>
      </c>
      <c r="L195" s="761">
        <v>41.995333333333335</v>
      </c>
      <c r="M195" s="761">
        <v>30</v>
      </c>
      <c r="N195" s="762">
        <v>1259.8600000000001</v>
      </c>
    </row>
    <row r="196" spans="1:14" ht="14.4" customHeight="1" x14ac:dyDescent="0.3">
      <c r="A196" s="756" t="s">
        <v>564</v>
      </c>
      <c r="B196" s="757" t="s">
        <v>565</v>
      </c>
      <c r="C196" s="758" t="s">
        <v>577</v>
      </c>
      <c r="D196" s="759" t="s">
        <v>578</v>
      </c>
      <c r="E196" s="760">
        <v>50113001</v>
      </c>
      <c r="F196" s="759" t="s">
        <v>591</v>
      </c>
      <c r="G196" s="758" t="s">
        <v>595</v>
      </c>
      <c r="H196" s="758">
        <v>155824</v>
      </c>
      <c r="I196" s="758">
        <v>55824</v>
      </c>
      <c r="J196" s="758" t="s">
        <v>915</v>
      </c>
      <c r="K196" s="758" t="s">
        <v>918</v>
      </c>
      <c r="L196" s="761">
        <v>55.097142857142863</v>
      </c>
      <c r="M196" s="761">
        <v>14</v>
      </c>
      <c r="N196" s="762">
        <v>771.36000000000013</v>
      </c>
    </row>
    <row r="197" spans="1:14" ht="14.4" customHeight="1" x14ac:dyDescent="0.3">
      <c r="A197" s="756" t="s">
        <v>564</v>
      </c>
      <c r="B197" s="757" t="s">
        <v>565</v>
      </c>
      <c r="C197" s="758" t="s">
        <v>577</v>
      </c>
      <c r="D197" s="759" t="s">
        <v>578</v>
      </c>
      <c r="E197" s="760">
        <v>50113001</v>
      </c>
      <c r="F197" s="759" t="s">
        <v>591</v>
      </c>
      <c r="G197" s="758" t="s">
        <v>595</v>
      </c>
      <c r="H197" s="758">
        <v>126786</v>
      </c>
      <c r="I197" s="758">
        <v>26786</v>
      </c>
      <c r="J197" s="758" t="s">
        <v>919</v>
      </c>
      <c r="K197" s="758" t="s">
        <v>920</v>
      </c>
      <c r="L197" s="761">
        <v>409.59000000000003</v>
      </c>
      <c r="M197" s="761">
        <v>4</v>
      </c>
      <c r="N197" s="762">
        <v>1638.3600000000001</v>
      </c>
    </row>
    <row r="198" spans="1:14" ht="14.4" customHeight="1" x14ac:dyDescent="0.3">
      <c r="A198" s="756" t="s">
        <v>564</v>
      </c>
      <c r="B198" s="757" t="s">
        <v>565</v>
      </c>
      <c r="C198" s="758" t="s">
        <v>577</v>
      </c>
      <c r="D198" s="759" t="s">
        <v>578</v>
      </c>
      <c r="E198" s="760">
        <v>50113001</v>
      </c>
      <c r="F198" s="759" t="s">
        <v>591</v>
      </c>
      <c r="G198" s="758" t="s">
        <v>592</v>
      </c>
      <c r="H198" s="758">
        <v>100874</v>
      </c>
      <c r="I198" s="758">
        <v>874</v>
      </c>
      <c r="J198" s="758" t="s">
        <v>921</v>
      </c>
      <c r="K198" s="758" t="s">
        <v>922</v>
      </c>
      <c r="L198" s="761">
        <v>48.719999999999963</v>
      </c>
      <c r="M198" s="761">
        <v>1</v>
      </c>
      <c r="N198" s="762">
        <v>48.719999999999963</v>
      </c>
    </row>
    <row r="199" spans="1:14" ht="14.4" customHeight="1" x14ac:dyDescent="0.3">
      <c r="A199" s="756" t="s">
        <v>564</v>
      </c>
      <c r="B199" s="757" t="s">
        <v>565</v>
      </c>
      <c r="C199" s="758" t="s">
        <v>577</v>
      </c>
      <c r="D199" s="759" t="s">
        <v>578</v>
      </c>
      <c r="E199" s="760">
        <v>50113001</v>
      </c>
      <c r="F199" s="759" t="s">
        <v>591</v>
      </c>
      <c r="G199" s="758" t="s">
        <v>592</v>
      </c>
      <c r="H199" s="758">
        <v>101940</v>
      </c>
      <c r="I199" s="758">
        <v>1940</v>
      </c>
      <c r="J199" s="758" t="s">
        <v>923</v>
      </c>
      <c r="K199" s="758" t="s">
        <v>924</v>
      </c>
      <c r="L199" s="761">
        <v>26.910000000000007</v>
      </c>
      <c r="M199" s="761">
        <v>1</v>
      </c>
      <c r="N199" s="762">
        <v>26.910000000000007</v>
      </c>
    </row>
    <row r="200" spans="1:14" ht="14.4" customHeight="1" x14ac:dyDescent="0.3">
      <c r="A200" s="756" t="s">
        <v>564</v>
      </c>
      <c r="B200" s="757" t="s">
        <v>565</v>
      </c>
      <c r="C200" s="758" t="s">
        <v>577</v>
      </c>
      <c r="D200" s="759" t="s">
        <v>578</v>
      </c>
      <c r="E200" s="760">
        <v>50113001</v>
      </c>
      <c r="F200" s="759" t="s">
        <v>591</v>
      </c>
      <c r="G200" s="758" t="s">
        <v>592</v>
      </c>
      <c r="H200" s="758">
        <v>192390</v>
      </c>
      <c r="I200" s="758">
        <v>192390</v>
      </c>
      <c r="J200" s="758" t="s">
        <v>925</v>
      </c>
      <c r="K200" s="758" t="s">
        <v>926</v>
      </c>
      <c r="L200" s="761">
        <v>146.10000000000005</v>
      </c>
      <c r="M200" s="761">
        <v>1</v>
      </c>
      <c r="N200" s="762">
        <v>146.10000000000005</v>
      </c>
    </row>
    <row r="201" spans="1:14" ht="14.4" customHeight="1" x14ac:dyDescent="0.3">
      <c r="A201" s="756" t="s">
        <v>564</v>
      </c>
      <c r="B201" s="757" t="s">
        <v>565</v>
      </c>
      <c r="C201" s="758" t="s">
        <v>577</v>
      </c>
      <c r="D201" s="759" t="s">
        <v>578</v>
      </c>
      <c r="E201" s="760">
        <v>50113001</v>
      </c>
      <c r="F201" s="759" t="s">
        <v>591</v>
      </c>
      <c r="G201" s="758" t="s">
        <v>595</v>
      </c>
      <c r="H201" s="758">
        <v>850729</v>
      </c>
      <c r="I201" s="758">
        <v>157875</v>
      </c>
      <c r="J201" s="758" t="s">
        <v>927</v>
      </c>
      <c r="K201" s="758" t="s">
        <v>928</v>
      </c>
      <c r="L201" s="761">
        <v>291.94000000000005</v>
      </c>
      <c r="M201" s="761">
        <v>3</v>
      </c>
      <c r="N201" s="762">
        <v>875.82000000000016</v>
      </c>
    </row>
    <row r="202" spans="1:14" ht="14.4" customHeight="1" x14ac:dyDescent="0.3">
      <c r="A202" s="756" t="s">
        <v>564</v>
      </c>
      <c r="B202" s="757" t="s">
        <v>565</v>
      </c>
      <c r="C202" s="758" t="s">
        <v>577</v>
      </c>
      <c r="D202" s="759" t="s">
        <v>578</v>
      </c>
      <c r="E202" s="760">
        <v>50113001</v>
      </c>
      <c r="F202" s="759" t="s">
        <v>591</v>
      </c>
      <c r="G202" s="758" t="s">
        <v>592</v>
      </c>
      <c r="H202" s="758">
        <v>848950</v>
      </c>
      <c r="I202" s="758">
        <v>155148</v>
      </c>
      <c r="J202" s="758" t="s">
        <v>929</v>
      </c>
      <c r="K202" s="758" t="s">
        <v>930</v>
      </c>
      <c r="L202" s="761">
        <v>18.670000000000016</v>
      </c>
      <c r="M202" s="761">
        <v>1</v>
      </c>
      <c r="N202" s="762">
        <v>18.670000000000016</v>
      </c>
    </row>
    <row r="203" spans="1:14" ht="14.4" customHeight="1" x14ac:dyDescent="0.3">
      <c r="A203" s="756" t="s">
        <v>564</v>
      </c>
      <c r="B203" s="757" t="s">
        <v>565</v>
      </c>
      <c r="C203" s="758" t="s">
        <v>577</v>
      </c>
      <c r="D203" s="759" t="s">
        <v>578</v>
      </c>
      <c r="E203" s="760">
        <v>50113001</v>
      </c>
      <c r="F203" s="759" t="s">
        <v>591</v>
      </c>
      <c r="G203" s="758" t="s">
        <v>592</v>
      </c>
      <c r="H203" s="758">
        <v>849941</v>
      </c>
      <c r="I203" s="758">
        <v>162142</v>
      </c>
      <c r="J203" s="758" t="s">
        <v>929</v>
      </c>
      <c r="K203" s="758" t="s">
        <v>931</v>
      </c>
      <c r="L203" s="761">
        <v>28.38537525747163</v>
      </c>
      <c r="M203" s="761">
        <v>13</v>
      </c>
      <c r="N203" s="762">
        <v>369.00987834713118</v>
      </c>
    </row>
    <row r="204" spans="1:14" ht="14.4" customHeight="1" x14ac:dyDescent="0.3">
      <c r="A204" s="756" t="s">
        <v>564</v>
      </c>
      <c r="B204" s="757" t="s">
        <v>565</v>
      </c>
      <c r="C204" s="758" t="s">
        <v>577</v>
      </c>
      <c r="D204" s="759" t="s">
        <v>578</v>
      </c>
      <c r="E204" s="760">
        <v>50113001</v>
      </c>
      <c r="F204" s="759" t="s">
        <v>591</v>
      </c>
      <c r="G204" s="758" t="s">
        <v>592</v>
      </c>
      <c r="H204" s="758">
        <v>155911</v>
      </c>
      <c r="I204" s="758">
        <v>55911</v>
      </c>
      <c r="J204" s="758" t="s">
        <v>932</v>
      </c>
      <c r="K204" s="758" t="s">
        <v>933</v>
      </c>
      <c r="L204" s="761">
        <v>35.380000000000003</v>
      </c>
      <c r="M204" s="761">
        <v>2</v>
      </c>
      <c r="N204" s="762">
        <v>70.760000000000005</v>
      </c>
    </row>
    <row r="205" spans="1:14" ht="14.4" customHeight="1" x14ac:dyDescent="0.3">
      <c r="A205" s="756" t="s">
        <v>564</v>
      </c>
      <c r="B205" s="757" t="s">
        <v>565</v>
      </c>
      <c r="C205" s="758" t="s">
        <v>577</v>
      </c>
      <c r="D205" s="759" t="s">
        <v>578</v>
      </c>
      <c r="E205" s="760">
        <v>50113001</v>
      </c>
      <c r="F205" s="759" t="s">
        <v>591</v>
      </c>
      <c r="G205" s="758" t="s">
        <v>592</v>
      </c>
      <c r="H205" s="758">
        <v>846347</v>
      </c>
      <c r="I205" s="758">
        <v>29327</v>
      </c>
      <c r="J205" s="758" t="s">
        <v>934</v>
      </c>
      <c r="K205" s="758" t="s">
        <v>566</v>
      </c>
      <c r="L205" s="761">
        <v>562.96</v>
      </c>
      <c r="M205" s="761">
        <v>2</v>
      </c>
      <c r="N205" s="762">
        <v>1125.92</v>
      </c>
    </row>
    <row r="206" spans="1:14" ht="14.4" customHeight="1" x14ac:dyDescent="0.3">
      <c r="A206" s="756" t="s">
        <v>564</v>
      </c>
      <c r="B206" s="757" t="s">
        <v>565</v>
      </c>
      <c r="C206" s="758" t="s">
        <v>577</v>
      </c>
      <c r="D206" s="759" t="s">
        <v>578</v>
      </c>
      <c r="E206" s="760">
        <v>50113001</v>
      </c>
      <c r="F206" s="759" t="s">
        <v>591</v>
      </c>
      <c r="G206" s="758" t="s">
        <v>592</v>
      </c>
      <c r="H206" s="758">
        <v>102963</v>
      </c>
      <c r="I206" s="758">
        <v>2963</v>
      </c>
      <c r="J206" s="758" t="s">
        <v>935</v>
      </c>
      <c r="K206" s="758" t="s">
        <v>936</v>
      </c>
      <c r="L206" s="761">
        <v>97.590000000000032</v>
      </c>
      <c r="M206" s="761">
        <v>4</v>
      </c>
      <c r="N206" s="762">
        <v>390.36000000000013</v>
      </c>
    </row>
    <row r="207" spans="1:14" ht="14.4" customHeight="1" x14ac:dyDescent="0.3">
      <c r="A207" s="756" t="s">
        <v>564</v>
      </c>
      <c r="B207" s="757" t="s">
        <v>565</v>
      </c>
      <c r="C207" s="758" t="s">
        <v>577</v>
      </c>
      <c r="D207" s="759" t="s">
        <v>578</v>
      </c>
      <c r="E207" s="760">
        <v>50113001</v>
      </c>
      <c r="F207" s="759" t="s">
        <v>591</v>
      </c>
      <c r="G207" s="758" t="s">
        <v>592</v>
      </c>
      <c r="H207" s="758">
        <v>100269</v>
      </c>
      <c r="I207" s="758">
        <v>269</v>
      </c>
      <c r="J207" s="758" t="s">
        <v>937</v>
      </c>
      <c r="K207" s="758" t="s">
        <v>711</v>
      </c>
      <c r="L207" s="761">
        <v>40.779999999999994</v>
      </c>
      <c r="M207" s="761">
        <v>1</v>
      </c>
      <c r="N207" s="762">
        <v>40.779999999999994</v>
      </c>
    </row>
    <row r="208" spans="1:14" ht="14.4" customHeight="1" x14ac:dyDescent="0.3">
      <c r="A208" s="756" t="s">
        <v>564</v>
      </c>
      <c r="B208" s="757" t="s">
        <v>565</v>
      </c>
      <c r="C208" s="758" t="s">
        <v>577</v>
      </c>
      <c r="D208" s="759" t="s">
        <v>578</v>
      </c>
      <c r="E208" s="760">
        <v>50113001</v>
      </c>
      <c r="F208" s="759" t="s">
        <v>591</v>
      </c>
      <c r="G208" s="758" t="s">
        <v>595</v>
      </c>
      <c r="H208" s="758">
        <v>846824</v>
      </c>
      <c r="I208" s="758">
        <v>124087</v>
      </c>
      <c r="J208" s="758" t="s">
        <v>938</v>
      </c>
      <c r="K208" s="758" t="s">
        <v>877</v>
      </c>
      <c r="L208" s="761">
        <v>158.97999999999999</v>
      </c>
      <c r="M208" s="761">
        <v>2</v>
      </c>
      <c r="N208" s="762">
        <v>317.95999999999998</v>
      </c>
    </row>
    <row r="209" spans="1:14" ht="14.4" customHeight="1" x14ac:dyDescent="0.3">
      <c r="A209" s="756" t="s">
        <v>564</v>
      </c>
      <c r="B209" s="757" t="s">
        <v>565</v>
      </c>
      <c r="C209" s="758" t="s">
        <v>577</v>
      </c>
      <c r="D209" s="759" t="s">
        <v>578</v>
      </c>
      <c r="E209" s="760">
        <v>50113001</v>
      </c>
      <c r="F209" s="759" t="s">
        <v>591</v>
      </c>
      <c r="G209" s="758" t="s">
        <v>595</v>
      </c>
      <c r="H209" s="758">
        <v>845220</v>
      </c>
      <c r="I209" s="758">
        <v>101211</v>
      </c>
      <c r="J209" s="758" t="s">
        <v>939</v>
      </c>
      <c r="K209" s="758" t="s">
        <v>940</v>
      </c>
      <c r="L209" s="761">
        <v>222.43000000000006</v>
      </c>
      <c r="M209" s="761">
        <v>5</v>
      </c>
      <c r="N209" s="762">
        <v>1112.1500000000003</v>
      </c>
    </row>
    <row r="210" spans="1:14" ht="14.4" customHeight="1" x14ac:dyDescent="0.3">
      <c r="A210" s="756" t="s">
        <v>564</v>
      </c>
      <c r="B210" s="757" t="s">
        <v>565</v>
      </c>
      <c r="C210" s="758" t="s">
        <v>577</v>
      </c>
      <c r="D210" s="759" t="s">
        <v>578</v>
      </c>
      <c r="E210" s="760">
        <v>50113001</v>
      </c>
      <c r="F210" s="759" t="s">
        <v>591</v>
      </c>
      <c r="G210" s="758" t="s">
        <v>595</v>
      </c>
      <c r="H210" s="758">
        <v>846340</v>
      </c>
      <c r="I210" s="758">
        <v>122690</v>
      </c>
      <c r="J210" s="758" t="s">
        <v>941</v>
      </c>
      <c r="K210" s="758" t="s">
        <v>942</v>
      </c>
      <c r="L210" s="761">
        <v>279.59000000000009</v>
      </c>
      <c r="M210" s="761">
        <v>1</v>
      </c>
      <c r="N210" s="762">
        <v>279.59000000000009</v>
      </c>
    </row>
    <row r="211" spans="1:14" ht="14.4" customHeight="1" x14ac:dyDescent="0.3">
      <c r="A211" s="756" t="s">
        <v>564</v>
      </c>
      <c r="B211" s="757" t="s">
        <v>565</v>
      </c>
      <c r="C211" s="758" t="s">
        <v>577</v>
      </c>
      <c r="D211" s="759" t="s">
        <v>578</v>
      </c>
      <c r="E211" s="760">
        <v>50113001</v>
      </c>
      <c r="F211" s="759" t="s">
        <v>591</v>
      </c>
      <c r="G211" s="758" t="s">
        <v>592</v>
      </c>
      <c r="H211" s="758">
        <v>125978</v>
      </c>
      <c r="I211" s="758">
        <v>25978</v>
      </c>
      <c r="J211" s="758" t="s">
        <v>943</v>
      </c>
      <c r="K211" s="758" t="s">
        <v>944</v>
      </c>
      <c r="L211" s="761">
        <v>1059.03</v>
      </c>
      <c r="M211" s="761">
        <v>1</v>
      </c>
      <c r="N211" s="762">
        <v>1059.03</v>
      </c>
    </row>
    <row r="212" spans="1:14" ht="14.4" customHeight="1" x14ac:dyDescent="0.3">
      <c r="A212" s="756" t="s">
        <v>564</v>
      </c>
      <c r="B212" s="757" t="s">
        <v>565</v>
      </c>
      <c r="C212" s="758" t="s">
        <v>577</v>
      </c>
      <c r="D212" s="759" t="s">
        <v>578</v>
      </c>
      <c r="E212" s="760">
        <v>50113001</v>
      </c>
      <c r="F212" s="759" t="s">
        <v>591</v>
      </c>
      <c r="G212" s="758" t="s">
        <v>592</v>
      </c>
      <c r="H212" s="758">
        <v>849310</v>
      </c>
      <c r="I212" s="758">
        <v>126689</v>
      </c>
      <c r="J212" s="758" t="s">
        <v>945</v>
      </c>
      <c r="K212" s="758" t="s">
        <v>946</v>
      </c>
      <c r="L212" s="761">
        <v>218.89992807994986</v>
      </c>
      <c r="M212" s="761">
        <v>3</v>
      </c>
      <c r="N212" s="762">
        <v>656.69978423984958</v>
      </c>
    </row>
    <row r="213" spans="1:14" ht="14.4" customHeight="1" x14ac:dyDescent="0.3">
      <c r="A213" s="756" t="s">
        <v>564</v>
      </c>
      <c r="B213" s="757" t="s">
        <v>565</v>
      </c>
      <c r="C213" s="758" t="s">
        <v>577</v>
      </c>
      <c r="D213" s="759" t="s">
        <v>578</v>
      </c>
      <c r="E213" s="760">
        <v>50113001</v>
      </c>
      <c r="F213" s="759" t="s">
        <v>591</v>
      </c>
      <c r="G213" s="758" t="s">
        <v>566</v>
      </c>
      <c r="H213" s="758">
        <v>136105</v>
      </c>
      <c r="I213" s="758">
        <v>136105</v>
      </c>
      <c r="J213" s="758" t="s">
        <v>947</v>
      </c>
      <c r="K213" s="758" t="s">
        <v>948</v>
      </c>
      <c r="L213" s="761">
        <v>147.83000000000004</v>
      </c>
      <c r="M213" s="761">
        <v>1</v>
      </c>
      <c r="N213" s="762">
        <v>147.83000000000004</v>
      </c>
    </row>
    <row r="214" spans="1:14" ht="14.4" customHeight="1" x14ac:dyDescent="0.3">
      <c r="A214" s="756" t="s">
        <v>564</v>
      </c>
      <c r="B214" s="757" t="s">
        <v>565</v>
      </c>
      <c r="C214" s="758" t="s">
        <v>577</v>
      </c>
      <c r="D214" s="759" t="s">
        <v>578</v>
      </c>
      <c r="E214" s="760">
        <v>50113001</v>
      </c>
      <c r="F214" s="759" t="s">
        <v>591</v>
      </c>
      <c r="G214" s="758" t="s">
        <v>595</v>
      </c>
      <c r="H214" s="758">
        <v>142865</v>
      </c>
      <c r="I214" s="758">
        <v>142865</v>
      </c>
      <c r="J214" s="758" t="s">
        <v>949</v>
      </c>
      <c r="K214" s="758" t="s">
        <v>950</v>
      </c>
      <c r="L214" s="761">
        <v>47.52</v>
      </c>
      <c r="M214" s="761">
        <v>2</v>
      </c>
      <c r="N214" s="762">
        <v>95.04</v>
      </c>
    </row>
    <row r="215" spans="1:14" ht="14.4" customHeight="1" x14ac:dyDescent="0.3">
      <c r="A215" s="756" t="s">
        <v>564</v>
      </c>
      <c r="B215" s="757" t="s">
        <v>565</v>
      </c>
      <c r="C215" s="758" t="s">
        <v>577</v>
      </c>
      <c r="D215" s="759" t="s">
        <v>578</v>
      </c>
      <c r="E215" s="760">
        <v>50113001</v>
      </c>
      <c r="F215" s="759" t="s">
        <v>591</v>
      </c>
      <c r="G215" s="758" t="s">
        <v>595</v>
      </c>
      <c r="H215" s="758">
        <v>130652</v>
      </c>
      <c r="I215" s="758">
        <v>30652</v>
      </c>
      <c r="J215" s="758" t="s">
        <v>951</v>
      </c>
      <c r="K215" s="758" t="s">
        <v>952</v>
      </c>
      <c r="L215" s="761">
        <v>104.5</v>
      </c>
      <c r="M215" s="761">
        <v>1</v>
      </c>
      <c r="N215" s="762">
        <v>104.5</v>
      </c>
    </row>
    <row r="216" spans="1:14" ht="14.4" customHeight="1" x14ac:dyDescent="0.3">
      <c r="A216" s="756" t="s">
        <v>564</v>
      </c>
      <c r="B216" s="757" t="s">
        <v>565</v>
      </c>
      <c r="C216" s="758" t="s">
        <v>577</v>
      </c>
      <c r="D216" s="759" t="s">
        <v>578</v>
      </c>
      <c r="E216" s="760">
        <v>50113001</v>
      </c>
      <c r="F216" s="759" t="s">
        <v>591</v>
      </c>
      <c r="G216" s="758" t="s">
        <v>592</v>
      </c>
      <c r="H216" s="758">
        <v>118304</v>
      </c>
      <c r="I216" s="758">
        <v>18304</v>
      </c>
      <c r="J216" s="758" t="s">
        <v>953</v>
      </c>
      <c r="K216" s="758" t="s">
        <v>954</v>
      </c>
      <c r="L216" s="761">
        <v>185.60999999999999</v>
      </c>
      <c r="M216" s="761">
        <v>3</v>
      </c>
      <c r="N216" s="762">
        <v>556.82999999999993</v>
      </c>
    </row>
    <row r="217" spans="1:14" ht="14.4" customHeight="1" x14ac:dyDescent="0.3">
      <c r="A217" s="756" t="s">
        <v>564</v>
      </c>
      <c r="B217" s="757" t="s">
        <v>565</v>
      </c>
      <c r="C217" s="758" t="s">
        <v>577</v>
      </c>
      <c r="D217" s="759" t="s">
        <v>578</v>
      </c>
      <c r="E217" s="760">
        <v>50113001</v>
      </c>
      <c r="F217" s="759" t="s">
        <v>591</v>
      </c>
      <c r="G217" s="758" t="s">
        <v>592</v>
      </c>
      <c r="H217" s="758">
        <v>118305</v>
      </c>
      <c r="I217" s="758">
        <v>18305</v>
      </c>
      <c r="J217" s="758" t="s">
        <v>953</v>
      </c>
      <c r="K217" s="758" t="s">
        <v>955</v>
      </c>
      <c r="L217" s="761">
        <v>242.00000028142307</v>
      </c>
      <c r="M217" s="761">
        <v>26</v>
      </c>
      <c r="N217" s="762">
        <v>6292.0000073169995</v>
      </c>
    </row>
    <row r="218" spans="1:14" ht="14.4" customHeight="1" x14ac:dyDescent="0.3">
      <c r="A218" s="756" t="s">
        <v>564</v>
      </c>
      <c r="B218" s="757" t="s">
        <v>565</v>
      </c>
      <c r="C218" s="758" t="s">
        <v>577</v>
      </c>
      <c r="D218" s="759" t="s">
        <v>578</v>
      </c>
      <c r="E218" s="760">
        <v>50113001</v>
      </c>
      <c r="F218" s="759" t="s">
        <v>591</v>
      </c>
      <c r="G218" s="758" t="s">
        <v>595</v>
      </c>
      <c r="H218" s="758">
        <v>147741</v>
      </c>
      <c r="I218" s="758">
        <v>47741</v>
      </c>
      <c r="J218" s="758" t="s">
        <v>956</v>
      </c>
      <c r="K218" s="758" t="s">
        <v>957</v>
      </c>
      <c r="L218" s="761">
        <v>39.47999999999999</v>
      </c>
      <c r="M218" s="761">
        <v>2</v>
      </c>
      <c r="N218" s="762">
        <v>78.95999999999998</v>
      </c>
    </row>
    <row r="219" spans="1:14" ht="14.4" customHeight="1" x14ac:dyDescent="0.3">
      <c r="A219" s="756" t="s">
        <v>564</v>
      </c>
      <c r="B219" s="757" t="s">
        <v>565</v>
      </c>
      <c r="C219" s="758" t="s">
        <v>577</v>
      </c>
      <c r="D219" s="759" t="s">
        <v>578</v>
      </c>
      <c r="E219" s="760">
        <v>50113001</v>
      </c>
      <c r="F219" s="759" t="s">
        <v>591</v>
      </c>
      <c r="G219" s="758" t="s">
        <v>595</v>
      </c>
      <c r="H219" s="758">
        <v>147740</v>
      </c>
      <c r="I219" s="758">
        <v>47740</v>
      </c>
      <c r="J219" s="758" t="s">
        <v>958</v>
      </c>
      <c r="K219" s="758" t="s">
        <v>676</v>
      </c>
      <c r="L219" s="761">
        <v>36.59857440548484</v>
      </c>
      <c r="M219" s="761">
        <v>35</v>
      </c>
      <c r="N219" s="762">
        <v>1280.9501041919693</v>
      </c>
    </row>
    <row r="220" spans="1:14" ht="14.4" customHeight="1" x14ac:dyDescent="0.3">
      <c r="A220" s="756" t="s">
        <v>564</v>
      </c>
      <c r="B220" s="757" t="s">
        <v>565</v>
      </c>
      <c r="C220" s="758" t="s">
        <v>577</v>
      </c>
      <c r="D220" s="759" t="s">
        <v>578</v>
      </c>
      <c r="E220" s="760">
        <v>50113001</v>
      </c>
      <c r="F220" s="759" t="s">
        <v>591</v>
      </c>
      <c r="G220" s="758" t="s">
        <v>592</v>
      </c>
      <c r="H220" s="758">
        <v>114957</v>
      </c>
      <c r="I220" s="758">
        <v>14957</v>
      </c>
      <c r="J220" s="758" t="s">
        <v>959</v>
      </c>
      <c r="K220" s="758" t="s">
        <v>960</v>
      </c>
      <c r="L220" s="761">
        <v>40.070000000000022</v>
      </c>
      <c r="M220" s="761">
        <v>1</v>
      </c>
      <c r="N220" s="762">
        <v>40.070000000000022</v>
      </c>
    </row>
    <row r="221" spans="1:14" ht="14.4" customHeight="1" x14ac:dyDescent="0.3">
      <c r="A221" s="756" t="s">
        <v>564</v>
      </c>
      <c r="B221" s="757" t="s">
        <v>565</v>
      </c>
      <c r="C221" s="758" t="s">
        <v>577</v>
      </c>
      <c r="D221" s="759" t="s">
        <v>578</v>
      </c>
      <c r="E221" s="760">
        <v>50113001</v>
      </c>
      <c r="F221" s="759" t="s">
        <v>591</v>
      </c>
      <c r="G221" s="758" t="s">
        <v>592</v>
      </c>
      <c r="H221" s="758">
        <v>114958</v>
      </c>
      <c r="I221" s="758">
        <v>14958</v>
      </c>
      <c r="J221" s="758" t="s">
        <v>961</v>
      </c>
      <c r="K221" s="758" t="s">
        <v>962</v>
      </c>
      <c r="L221" s="761">
        <v>33.110000000000014</v>
      </c>
      <c r="M221" s="761">
        <v>1</v>
      </c>
      <c r="N221" s="762">
        <v>33.110000000000014</v>
      </c>
    </row>
    <row r="222" spans="1:14" ht="14.4" customHeight="1" x14ac:dyDescent="0.3">
      <c r="A222" s="756" t="s">
        <v>564</v>
      </c>
      <c r="B222" s="757" t="s">
        <v>565</v>
      </c>
      <c r="C222" s="758" t="s">
        <v>577</v>
      </c>
      <c r="D222" s="759" t="s">
        <v>578</v>
      </c>
      <c r="E222" s="760">
        <v>50113001</v>
      </c>
      <c r="F222" s="759" t="s">
        <v>591</v>
      </c>
      <c r="G222" s="758" t="s">
        <v>592</v>
      </c>
      <c r="H222" s="758">
        <v>192086</v>
      </c>
      <c r="I222" s="758">
        <v>92086</v>
      </c>
      <c r="J222" s="758" t="s">
        <v>963</v>
      </c>
      <c r="K222" s="758" t="s">
        <v>964</v>
      </c>
      <c r="L222" s="761">
        <v>142.69861438468592</v>
      </c>
      <c r="M222" s="761">
        <v>3</v>
      </c>
      <c r="N222" s="762">
        <v>428.09584315405777</v>
      </c>
    </row>
    <row r="223" spans="1:14" ht="14.4" customHeight="1" x14ac:dyDescent="0.3">
      <c r="A223" s="756" t="s">
        <v>564</v>
      </c>
      <c r="B223" s="757" t="s">
        <v>565</v>
      </c>
      <c r="C223" s="758" t="s">
        <v>577</v>
      </c>
      <c r="D223" s="759" t="s">
        <v>578</v>
      </c>
      <c r="E223" s="760">
        <v>50113001</v>
      </c>
      <c r="F223" s="759" t="s">
        <v>591</v>
      </c>
      <c r="G223" s="758" t="s">
        <v>566</v>
      </c>
      <c r="H223" s="758">
        <v>198054</v>
      </c>
      <c r="I223" s="758">
        <v>198054</v>
      </c>
      <c r="J223" s="758" t="s">
        <v>965</v>
      </c>
      <c r="K223" s="758" t="s">
        <v>966</v>
      </c>
      <c r="L223" s="761">
        <v>43.999999999999979</v>
      </c>
      <c r="M223" s="761">
        <v>2</v>
      </c>
      <c r="N223" s="762">
        <v>87.999999999999957</v>
      </c>
    </row>
    <row r="224" spans="1:14" ht="14.4" customHeight="1" x14ac:dyDescent="0.3">
      <c r="A224" s="756" t="s">
        <v>564</v>
      </c>
      <c r="B224" s="757" t="s">
        <v>565</v>
      </c>
      <c r="C224" s="758" t="s">
        <v>577</v>
      </c>
      <c r="D224" s="759" t="s">
        <v>578</v>
      </c>
      <c r="E224" s="760">
        <v>50113001</v>
      </c>
      <c r="F224" s="759" t="s">
        <v>591</v>
      </c>
      <c r="G224" s="758" t="s">
        <v>595</v>
      </c>
      <c r="H224" s="758">
        <v>191922</v>
      </c>
      <c r="I224" s="758">
        <v>191922</v>
      </c>
      <c r="J224" s="758" t="s">
        <v>967</v>
      </c>
      <c r="K224" s="758" t="s">
        <v>968</v>
      </c>
      <c r="L224" s="761">
        <v>93.07</v>
      </c>
      <c r="M224" s="761">
        <v>1</v>
      </c>
      <c r="N224" s="762">
        <v>93.07</v>
      </c>
    </row>
    <row r="225" spans="1:14" ht="14.4" customHeight="1" x14ac:dyDescent="0.3">
      <c r="A225" s="756" t="s">
        <v>564</v>
      </c>
      <c r="B225" s="757" t="s">
        <v>565</v>
      </c>
      <c r="C225" s="758" t="s">
        <v>577</v>
      </c>
      <c r="D225" s="759" t="s">
        <v>578</v>
      </c>
      <c r="E225" s="760">
        <v>50113001</v>
      </c>
      <c r="F225" s="759" t="s">
        <v>591</v>
      </c>
      <c r="G225" s="758" t="s">
        <v>592</v>
      </c>
      <c r="H225" s="758">
        <v>208203</v>
      </c>
      <c r="I225" s="758">
        <v>208203</v>
      </c>
      <c r="J225" s="758" t="s">
        <v>969</v>
      </c>
      <c r="K225" s="758" t="s">
        <v>970</v>
      </c>
      <c r="L225" s="761">
        <v>98.649999999999977</v>
      </c>
      <c r="M225" s="761">
        <v>1</v>
      </c>
      <c r="N225" s="762">
        <v>98.649999999999977</v>
      </c>
    </row>
    <row r="226" spans="1:14" ht="14.4" customHeight="1" x14ac:dyDescent="0.3">
      <c r="A226" s="756" t="s">
        <v>564</v>
      </c>
      <c r="B226" s="757" t="s">
        <v>565</v>
      </c>
      <c r="C226" s="758" t="s">
        <v>577</v>
      </c>
      <c r="D226" s="759" t="s">
        <v>578</v>
      </c>
      <c r="E226" s="760">
        <v>50113001</v>
      </c>
      <c r="F226" s="759" t="s">
        <v>591</v>
      </c>
      <c r="G226" s="758" t="s">
        <v>592</v>
      </c>
      <c r="H226" s="758">
        <v>208204</v>
      </c>
      <c r="I226" s="758">
        <v>208204</v>
      </c>
      <c r="J226" s="758" t="s">
        <v>969</v>
      </c>
      <c r="K226" s="758" t="s">
        <v>971</v>
      </c>
      <c r="L226" s="761">
        <v>49.32</v>
      </c>
      <c r="M226" s="761">
        <v>1</v>
      </c>
      <c r="N226" s="762">
        <v>49.32</v>
      </c>
    </row>
    <row r="227" spans="1:14" ht="14.4" customHeight="1" x14ac:dyDescent="0.3">
      <c r="A227" s="756" t="s">
        <v>564</v>
      </c>
      <c r="B227" s="757" t="s">
        <v>565</v>
      </c>
      <c r="C227" s="758" t="s">
        <v>577</v>
      </c>
      <c r="D227" s="759" t="s">
        <v>578</v>
      </c>
      <c r="E227" s="760">
        <v>50113001</v>
      </c>
      <c r="F227" s="759" t="s">
        <v>591</v>
      </c>
      <c r="G227" s="758" t="s">
        <v>595</v>
      </c>
      <c r="H227" s="758">
        <v>156503</v>
      </c>
      <c r="I227" s="758">
        <v>56503</v>
      </c>
      <c r="J227" s="758" t="s">
        <v>969</v>
      </c>
      <c r="K227" s="758" t="s">
        <v>971</v>
      </c>
      <c r="L227" s="761">
        <v>49.32</v>
      </c>
      <c r="M227" s="761">
        <v>1</v>
      </c>
      <c r="N227" s="762">
        <v>49.32</v>
      </c>
    </row>
    <row r="228" spans="1:14" ht="14.4" customHeight="1" x14ac:dyDescent="0.3">
      <c r="A228" s="756" t="s">
        <v>564</v>
      </c>
      <c r="B228" s="757" t="s">
        <v>565</v>
      </c>
      <c r="C228" s="758" t="s">
        <v>577</v>
      </c>
      <c r="D228" s="759" t="s">
        <v>578</v>
      </c>
      <c r="E228" s="760">
        <v>50113001</v>
      </c>
      <c r="F228" s="759" t="s">
        <v>591</v>
      </c>
      <c r="G228" s="758" t="s">
        <v>592</v>
      </c>
      <c r="H228" s="758">
        <v>208207</v>
      </c>
      <c r="I228" s="758">
        <v>208207</v>
      </c>
      <c r="J228" s="758" t="s">
        <v>972</v>
      </c>
      <c r="K228" s="758" t="s">
        <v>973</v>
      </c>
      <c r="L228" s="761">
        <v>81.649999999999991</v>
      </c>
      <c r="M228" s="761">
        <v>1</v>
      </c>
      <c r="N228" s="762">
        <v>81.649999999999991</v>
      </c>
    </row>
    <row r="229" spans="1:14" ht="14.4" customHeight="1" x14ac:dyDescent="0.3">
      <c r="A229" s="756" t="s">
        <v>564</v>
      </c>
      <c r="B229" s="757" t="s">
        <v>565</v>
      </c>
      <c r="C229" s="758" t="s">
        <v>577</v>
      </c>
      <c r="D229" s="759" t="s">
        <v>578</v>
      </c>
      <c r="E229" s="760">
        <v>50113001</v>
      </c>
      <c r="F229" s="759" t="s">
        <v>591</v>
      </c>
      <c r="G229" s="758" t="s">
        <v>595</v>
      </c>
      <c r="H229" s="758">
        <v>109709</v>
      </c>
      <c r="I229" s="758">
        <v>9709</v>
      </c>
      <c r="J229" s="758" t="s">
        <v>974</v>
      </c>
      <c r="K229" s="758" t="s">
        <v>975</v>
      </c>
      <c r="L229" s="761">
        <v>35.093858531610103</v>
      </c>
      <c r="M229" s="761">
        <v>41</v>
      </c>
      <c r="N229" s="762">
        <v>1438.8481997960141</v>
      </c>
    </row>
    <row r="230" spans="1:14" ht="14.4" customHeight="1" x14ac:dyDescent="0.3">
      <c r="A230" s="756" t="s">
        <v>564</v>
      </c>
      <c r="B230" s="757" t="s">
        <v>565</v>
      </c>
      <c r="C230" s="758" t="s">
        <v>577</v>
      </c>
      <c r="D230" s="759" t="s">
        <v>578</v>
      </c>
      <c r="E230" s="760">
        <v>50113001</v>
      </c>
      <c r="F230" s="759" t="s">
        <v>591</v>
      </c>
      <c r="G230" s="758" t="s">
        <v>595</v>
      </c>
      <c r="H230" s="758">
        <v>109710</v>
      </c>
      <c r="I230" s="758">
        <v>9710</v>
      </c>
      <c r="J230" s="758" t="s">
        <v>974</v>
      </c>
      <c r="K230" s="758" t="s">
        <v>976</v>
      </c>
      <c r="L230" s="761">
        <v>64.099999999999994</v>
      </c>
      <c r="M230" s="761">
        <v>4</v>
      </c>
      <c r="N230" s="762">
        <v>256.39999999999998</v>
      </c>
    </row>
    <row r="231" spans="1:14" ht="14.4" customHeight="1" x14ac:dyDescent="0.3">
      <c r="A231" s="756" t="s">
        <v>564</v>
      </c>
      <c r="B231" s="757" t="s">
        <v>565</v>
      </c>
      <c r="C231" s="758" t="s">
        <v>577</v>
      </c>
      <c r="D231" s="759" t="s">
        <v>578</v>
      </c>
      <c r="E231" s="760">
        <v>50113001</v>
      </c>
      <c r="F231" s="759" t="s">
        <v>591</v>
      </c>
      <c r="G231" s="758" t="s">
        <v>592</v>
      </c>
      <c r="H231" s="758">
        <v>194852</v>
      </c>
      <c r="I231" s="758">
        <v>94852</v>
      </c>
      <c r="J231" s="758" t="s">
        <v>977</v>
      </c>
      <c r="K231" s="758" t="s">
        <v>978</v>
      </c>
      <c r="L231" s="761">
        <v>1041.5400000000002</v>
      </c>
      <c r="M231" s="761">
        <v>4</v>
      </c>
      <c r="N231" s="762">
        <v>4166.1600000000008</v>
      </c>
    </row>
    <row r="232" spans="1:14" ht="14.4" customHeight="1" x14ac:dyDescent="0.3">
      <c r="A232" s="756" t="s">
        <v>564</v>
      </c>
      <c r="B232" s="757" t="s">
        <v>565</v>
      </c>
      <c r="C232" s="758" t="s">
        <v>577</v>
      </c>
      <c r="D232" s="759" t="s">
        <v>578</v>
      </c>
      <c r="E232" s="760">
        <v>50113001</v>
      </c>
      <c r="F232" s="759" t="s">
        <v>591</v>
      </c>
      <c r="G232" s="758" t="s">
        <v>592</v>
      </c>
      <c r="H232" s="758">
        <v>848866</v>
      </c>
      <c r="I232" s="758">
        <v>119654</v>
      </c>
      <c r="J232" s="758" t="s">
        <v>979</v>
      </c>
      <c r="K232" s="758" t="s">
        <v>980</v>
      </c>
      <c r="L232" s="761">
        <v>256.74</v>
      </c>
      <c r="M232" s="761">
        <v>4</v>
      </c>
      <c r="N232" s="762">
        <v>1026.96</v>
      </c>
    </row>
    <row r="233" spans="1:14" ht="14.4" customHeight="1" x14ac:dyDescent="0.3">
      <c r="A233" s="756" t="s">
        <v>564</v>
      </c>
      <c r="B233" s="757" t="s">
        <v>565</v>
      </c>
      <c r="C233" s="758" t="s">
        <v>577</v>
      </c>
      <c r="D233" s="759" t="s">
        <v>578</v>
      </c>
      <c r="E233" s="760">
        <v>50113001</v>
      </c>
      <c r="F233" s="759" t="s">
        <v>591</v>
      </c>
      <c r="G233" s="758" t="s">
        <v>595</v>
      </c>
      <c r="H233" s="758">
        <v>193013</v>
      </c>
      <c r="I233" s="758">
        <v>93013</v>
      </c>
      <c r="J233" s="758" t="s">
        <v>981</v>
      </c>
      <c r="K233" s="758" t="s">
        <v>982</v>
      </c>
      <c r="L233" s="761">
        <v>44.11999999999999</v>
      </c>
      <c r="M233" s="761">
        <v>2</v>
      </c>
      <c r="N233" s="762">
        <v>88.239999999999981</v>
      </c>
    </row>
    <row r="234" spans="1:14" ht="14.4" customHeight="1" x14ac:dyDescent="0.3">
      <c r="A234" s="756" t="s">
        <v>564</v>
      </c>
      <c r="B234" s="757" t="s">
        <v>565</v>
      </c>
      <c r="C234" s="758" t="s">
        <v>577</v>
      </c>
      <c r="D234" s="759" t="s">
        <v>578</v>
      </c>
      <c r="E234" s="760">
        <v>50113001</v>
      </c>
      <c r="F234" s="759" t="s">
        <v>591</v>
      </c>
      <c r="G234" s="758" t="s">
        <v>595</v>
      </c>
      <c r="H234" s="758">
        <v>193018</v>
      </c>
      <c r="I234" s="758">
        <v>93018</v>
      </c>
      <c r="J234" s="758" t="s">
        <v>983</v>
      </c>
      <c r="K234" s="758" t="s">
        <v>984</v>
      </c>
      <c r="L234" s="761">
        <v>297.91980864401955</v>
      </c>
      <c r="M234" s="761">
        <v>5</v>
      </c>
      <c r="N234" s="762">
        <v>1489.5990432200977</v>
      </c>
    </row>
    <row r="235" spans="1:14" ht="14.4" customHeight="1" x14ac:dyDescent="0.3">
      <c r="A235" s="756" t="s">
        <v>564</v>
      </c>
      <c r="B235" s="757" t="s">
        <v>565</v>
      </c>
      <c r="C235" s="758" t="s">
        <v>577</v>
      </c>
      <c r="D235" s="759" t="s">
        <v>578</v>
      </c>
      <c r="E235" s="760">
        <v>50113001</v>
      </c>
      <c r="F235" s="759" t="s">
        <v>591</v>
      </c>
      <c r="G235" s="758" t="s">
        <v>595</v>
      </c>
      <c r="H235" s="758">
        <v>193016</v>
      </c>
      <c r="I235" s="758">
        <v>93016</v>
      </c>
      <c r="J235" s="758" t="s">
        <v>985</v>
      </c>
      <c r="K235" s="758" t="s">
        <v>986</v>
      </c>
      <c r="L235" s="761">
        <v>88.249999999999972</v>
      </c>
      <c r="M235" s="761">
        <v>4</v>
      </c>
      <c r="N235" s="762">
        <v>352.99999999999989</v>
      </c>
    </row>
    <row r="236" spans="1:14" ht="14.4" customHeight="1" x14ac:dyDescent="0.3">
      <c r="A236" s="756" t="s">
        <v>564</v>
      </c>
      <c r="B236" s="757" t="s">
        <v>565</v>
      </c>
      <c r="C236" s="758" t="s">
        <v>577</v>
      </c>
      <c r="D236" s="759" t="s">
        <v>578</v>
      </c>
      <c r="E236" s="760">
        <v>50113001</v>
      </c>
      <c r="F236" s="759" t="s">
        <v>591</v>
      </c>
      <c r="G236" s="758" t="s">
        <v>595</v>
      </c>
      <c r="H236" s="758">
        <v>193021</v>
      </c>
      <c r="I236" s="758">
        <v>93021</v>
      </c>
      <c r="J236" s="758" t="s">
        <v>987</v>
      </c>
      <c r="K236" s="758" t="s">
        <v>988</v>
      </c>
      <c r="L236" s="761">
        <v>469.87273111527225</v>
      </c>
      <c r="M236" s="761">
        <v>12</v>
      </c>
      <c r="N236" s="762">
        <v>5638.4727733832669</v>
      </c>
    </row>
    <row r="237" spans="1:14" ht="14.4" customHeight="1" x14ac:dyDescent="0.3">
      <c r="A237" s="756" t="s">
        <v>564</v>
      </c>
      <c r="B237" s="757" t="s">
        <v>565</v>
      </c>
      <c r="C237" s="758" t="s">
        <v>577</v>
      </c>
      <c r="D237" s="759" t="s">
        <v>578</v>
      </c>
      <c r="E237" s="760">
        <v>50113001</v>
      </c>
      <c r="F237" s="759" t="s">
        <v>591</v>
      </c>
      <c r="G237" s="758" t="s">
        <v>595</v>
      </c>
      <c r="H237" s="758">
        <v>193019</v>
      </c>
      <c r="I237" s="758">
        <v>93019</v>
      </c>
      <c r="J237" s="758" t="s">
        <v>989</v>
      </c>
      <c r="K237" s="758" t="s">
        <v>990</v>
      </c>
      <c r="L237" s="761">
        <v>135.35916666666665</v>
      </c>
      <c r="M237" s="761">
        <v>12</v>
      </c>
      <c r="N237" s="762">
        <v>1624.3099999999997</v>
      </c>
    </row>
    <row r="238" spans="1:14" ht="14.4" customHeight="1" x14ac:dyDescent="0.3">
      <c r="A238" s="756" t="s">
        <v>564</v>
      </c>
      <c r="B238" s="757" t="s">
        <v>565</v>
      </c>
      <c r="C238" s="758" t="s">
        <v>577</v>
      </c>
      <c r="D238" s="759" t="s">
        <v>578</v>
      </c>
      <c r="E238" s="760">
        <v>50113001</v>
      </c>
      <c r="F238" s="759" t="s">
        <v>591</v>
      </c>
      <c r="G238" s="758" t="s">
        <v>595</v>
      </c>
      <c r="H238" s="758">
        <v>848251</v>
      </c>
      <c r="I238" s="758">
        <v>122632</v>
      </c>
      <c r="J238" s="758" t="s">
        <v>991</v>
      </c>
      <c r="K238" s="758" t="s">
        <v>992</v>
      </c>
      <c r="L238" s="761">
        <v>210.47</v>
      </c>
      <c r="M238" s="761">
        <v>1</v>
      </c>
      <c r="N238" s="762">
        <v>210.47</v>
      </c>
    </row>
    <row r="239" spans="1:14" ht="14.4" customHeight="1" x14ac:dyDescent="0.3">
      <c r="A239" s="756" t="s">
        <v>564</v>
      </c>
      <c r="B239" s="757" t="s">
        <v>565</v>
      </c>
      <c r="C239" s="758" t="s">
        <v>577</v>
      </c>
      <c r="D239" s="759" t="s">
        <v>578</v>
      </c>
      <c r="E239" s="760">
        <v>50113001</v>
      </c>
      <c r="F239" s="759" t="s">
        <v>591</v>
      </c>
      <c r="G239" s="758" t="s">
        <v>592</v>
      </c>
      <c r="H239" s="758">
        <v>844145</v>
      </c>
      <c r="I239" s="758">
        <v>56350</v>
      </c>
      <c r="J239" s="758" t="s">
        <v>993</v>
      </c>
      <c r="K239" s="758" t="s">
        <v>994</v>
      </c>
      <c r="L239" s="761">
        <v>32.76</v>
      </c>
      <c r="M239" s="761">
        <v>11</v>
      </c>
      <c r="N239" s="762">
        <v>360.36</v>
      </c>
    </row>
    <row r="240" spans="1:14" ht="14.4" customHeight="1" x14ac:dyDescent="0.3">
      <c r="A240" s="756" t="s">
        <v>564</v>
      </c>
      <c r="B240" s="757" t="s">
        <v>565</v>
      </c>
      <c r="C240" s="758" t="s">
        <v>577</v>
      </c>
      <c r="D240" s="759" t="s">
        <v>578</v>
      </c>
      <c r="E240" s="760">
        <v>50113001</v>
      </c>
      <c r="F240" s="759" t="s">
        <v>591</v>
      </c>
      <c r="G240" s="758" t="s">
        <v>592</v>
      </c>
      <c r="H240" s="758">
        <v>103688</v>
      </c>
      <c r="I240" s="758">
        <v>3688</v>
      </c>
      <c r="J240" s="758" t="s">
        <v>995</v>
      </c>
      <c r="K240" s="758" t="s">
        <v>996</v>
      </c>
      <c r="L240" s="761">
        <v>58.244444444444447</v>
      </c>
      <c r="M240" s="761">
        <v>18</v>
      </c>
      <c r="N240" s="762">
        <v>1048.4000000000001</v>
      </c>
    </row>
    <row r="241" spans="1:14" ht="14.4" customHeight="1" x14ac:dyDescent="0.3">
      <c r="A241" s="756" t="s">
        <v>564</v>
      </c>
      <c r="B241" s="757" t="s">
        <v>565</v>
      </c>
      <c r="C241" s="758" t="s">
        <v>577</v>
      </c>
      <c r="D241" s="759" t="s">
        <v>578</v>
      </c>
      <c r="E241" s="760">
        <v>50113001</v>
      </c>
      <c r="F241" s="759" t="s">
        <v>591</v>
      </c>
      <c r="G241" s="758" t="s">
        <v>592</v>
      </c>
      <c r="H241" s="758">
        <v>100612</v>
      </c>
      <c r="I241" s="758">
        <v>612</v>
      </c>
      <c r="J241" s="758" t="s">
        <v>997</v>
      </c>
      <c r="K241" s="758" t="s">
        <v>998</v>
      </c>
      <c r="L241" s="761">
        <v>60.279999999999994</v>
      </c>
      <c r="M241" s="761">
        <v>1</v>
      </c>
      <c r="N241" s="762">
        <v>60.279999999999994</v>
      </c>
    </row>
    <row r="242" spans="1:14" ht="14.4" customHeight="1" x14ac:dyDescent="0.3">
      <c r="A242" s="756" t="s">
        <v>564</v>
      </c>
      <c r="B242" s="757" t="s">
        <v>565</v>
      </c>
      <c r="C242" s="758" t="s">
        <v>577</v>
      </c>
      <c r="D242" s="759" t="s">
        <v>578</v>
      </c>
      <c r="E242" s="760">
        <v>50113001</v>
      </c>
      <c r="F242" s="759" t="s">
        <v>591</v>
      </c>
      <c r="G242" s="758" t="s">
        <v>592</v>
      </c>
      <c r="H242" s="758">
        <v>395294</v>
      </c>
      <c r="I242" s="758">
        <v>180306</v>
      </c>
      <c r="J242" s="758" t="s">
        <v>999</v>
      </c>
      <c r="K242" s="758" t="s">
        <v>1000</v>
      </c>
      <c r="L242" s="761">
        <v>174.65857142857138</v>
      </c>
      <c r="M242" s="761">
        <v>7</v>
      </c>
      <c r="N242" s="762">
        <v>1222.6099999999997</v>
      </c>
    </row>
    <row r="243" spans="1:14" ht="14.4" customHeight="1" x14ac:dyDescent="0.3">
      <c r="A243" s="756" t="s">
        <v>564</v>
      </c>
      <c r="B243" s="757" t="s">
        <v>565</v>
      </c>
      <c r="C243" s="758" t="s">
        <v>577</v>
      </c>
      <c r="D243" s="759" t="s">
        <v>578</v>
      </c>
      <c r="E243" s="760">
        <v>50113001</v>
      </c>
      <c r="F243" s="759" t="s">
        <v>591</v>
      </c>
      <c r="G243" s="758" t="s">
        <v>595</v>
      </c>
      <c r="H243" s="758">
        <v>158191</v>
      </c>
      <c r="I243" s="758">
        <v>158191</v>
      </c>
      <c r="J243" s="758" t="s">
        <v>1001</v>
      </c>
      <c r="K243" s="758" t="s">
        <v>1002</v>
      </c>
      <c r="L243" s="761">
        <v>70.059970000000021</v>
      </c>
      <c r="M243" s="761">
        <v>5</v>
      </c>
      <c r="N243" s="762">
        <v>350.29985000000011</v>
      </c>
    </row>
    <row r="244" spans="1:14" ht="14.4" customHeight="1" x14ac:dyDescent="0.3">
      <c r="A244" s="756" t="s">
        <v>564</v>
      </c>
      <c r="B244" s="757" t="s">
        <v>565</v>
      </c>
      <c r="C244" s="758" t="s">
        <v>577</v>
      </c>
      <c r="D244" s="759" t="s">
        <v>578</v>
      </c>
      <c r="E244" s="760">
        <v>50113001</v>
      </c>
      <c r="F244" s="759" t="s">
        <v>591</v>
      </c>
      <c r="G244" s="758" t="s">
        <v>595</v>
      </c>
      <c r="H244" s="758">
        <v>158198</v>
      </c>
      <c r="I244" s="758">
        <v>158198</v>
      </c>
      <c r="J244" s="758" t="s">
        <v>1001</v>
      </c>
      <c r="K244" s="758" t="s">
        <v>1003</v>
      </c>
      <c r="L244" s="761">
        <v>233.55000000000004</v>
      </c>
      <c r="M244" s="761">
        <v>3</v>
      </c>
      <c r="N244" s="762">
        <v>700.65000000000009</v>
      </c>
    </row>
    <row r="245" spans="1:14" ht="14.4" customHeight="1" x14ac:dyDescent="0.3">
      <c r="A245" s="756" t="s">
        <v>564</v>
      </c>
      <c r="B245" s="757" t="s">
        <v>565</v>
      </c>
      <c r="C245" s="758" t="s">
        <v>577</v>
      </c>
      <c r="D245" s="759" t="s">
        <v>578</v>
      </c>
      <c r="E245" s="760">
        <v>50113001</v>
      </c>
      <c r="F245" s="759" t="s">
        <v>591</v>
      </c>
      <c r="G245" s="758" t="s">
        <v>592</v>
      </c>
      <c r="H245" s="758">
        <v>131215</v>
      </c>
      <c r="I245" s="758">
        <v>31215</v>
      </c>
      <c r="J245" s="758" t="s">
        <v>1004</v>
      </c>
      <c r="K245" s="758" t="s">
        <v>1005</v>
      </c>
      <c r="L245" s="761">
        <v>55.250000000000014</v>
      </c>
      <c r="M245" s="761">
        <v>1</v>
      </c>
      <c r="N245" s="762">
        <v>55.250000000000014</v>
      </c>
    </row>
    <row r="246" spans="1:14" ht="14.4" customHeight="1" x14ac:dyDescent="0.3">
      <c r="A246" s="756" t="s">
        <v>564</v>
      </c>
      <c r="B246" s="757" t="s">
        <v>565</v>
      </c>
      <c r="C246" s="758" t="s">
        <v>577</v>
      </c>
      <c r="D246" s="759" t="s">
        <v>578</v>
      </c>
      <c r="E246" s="760">
        <v>50113001</v>
      </c>
      <c r="F246" s="759" t="s">
        <v>591</v>
      </c>
      <c r="G246" s="758" t="s">
        <v>592</v>
      </c>
      <c r="H246" s="758">
        <v>844242</v>
      </c>
      <c r="I246" s="758">
        <v>105937</v>
      </c>
      <c r="J246" s="758" t="s">
        <v>1006</v>
      </c>
      <c r="K246" s="758" t="s">
        <v>1007</v>
      </c>
      <c r="L246" s="761">
        <v>2800</v>
      </c>
      <c r="M246" s="761">
        <v>1</v>
      </c>
      <c r="N246" s="762">
        <v>2800</v>
      </c>
    </row>
    <row r="247" spans="1:14" ht="14.4" customHeight="1" x14ac:dyDescent="0.3">
      <c r="A247" s="756" t="s">
        <v>564</v>
      </c>
      <c r="B247" s="757" t="s">
        <v>565</v>
      </c>
      <c r="C247" s="758" t="s">
        <v>577</v>
      </c>
      <c r="D247" s="759" t="s">
        <v>578</v>
      </c>
      <c r="E247" s="760">
        <v>50113001</v>
      </c>
      <c r="F247" s="759" t="s">
        <v>591</v>
      </c>
      <c r="G247" s="758" t="s">
        <v>592</v>
      </c>
      <c r="H247" s="758">
        <v>189677</v>
      </c>
      <c r="I247" s="758">
        <v>189677</v>
      </c>
      <c r="J247" s="758" t="s">
        <v>1008</v>
      </c>
      <c r="K247" s="758" t="s">
        <v>886</v>
      </c>
      <c r="L247" s="761">
        <v>49.569999999999993</v>
      </c>
      <c r="M247" s="761">
        <v>1</v>
      </c>
      <c r="N247" s="762">
        <v>49.569999999999993</v>
      </c>
    </row>
    <row r="248" spans="1:14" ht="14.4" customHeight="1" x14ac:dyDescent="0.3">
      <c r="A248" s="756" t="s">
        <v>564</v>
      </c>
      <c r="B248" s="757" t="s">
        <v>565</v>
      </c>
      <c r="C248" s="758" t="s">
        <v>577</v>
      </c>
      <c r="D248" s="759" t="s">
        <v>578</v>
      </c>
      <c r="E248" s="760">
        <v>50113001</v>
      </c>
      <c r="F248" s="759" t="s">
        <v>591</v>
      </c>
      <c r="G248" s="758" t="s">
        <v>592</v>
      </c>
      <c r="H248" s="758">
        <v>100616</v>
      </c>
      <c r="I248" s="758">
        <v>616</v>
      </c>
      <c r="J248" s="758" t="s">
        <v>1009</v>
      </c>
      <c r="K248" s="758" t="s">
        <v>1010</v>
      </c>
      <c r="L248" s="761">
        <v>95.47903491979902</v>
      </c>
      <c r="M248" s="761">
        <v>2</v>
      </c>
      <c r="N248" s="762">
        <v>190.95806983959804</v>
      </c>
    </row>
    <row r="249" spans="1:14" ht="14.4" customHeight="1" x14ac:dyDescent="0.3">
      <c r="A249" s="756" t="s">
        <v>564</v>
      </c>
      <c r="B249" s="757" t="s">
        <v>565</v>
      </c>
      <c r="C249" s="758" t="s">
        <v>577</v>
      </c>
      <c r="D249" s="759" t="s">
        <v>578</v>
      </c>
      <c r="E249" s="760">
        <v>50113001</v>
      </c>
      <c r="F249" s="759" t="s">
        <v>591</v>
      </c>
      <c r="G249" s="758" t="s">
        <v>592</v>
      </c>
      <c r="H249" s="758">
        <v>148578</v>
      </c>
      <c r="I249" s="758">
        <v>48578</v>
      </c>
      <c r="J249" s="758" t="s">
        <v>1011</v>
      </c>
      <c r="K249" s="758" t="s">
        <v>1012</v>
      </c>
      <c r="L249" s="761">
        <v>54.980000000000004</v>
      </c>
      <c r="M249" s="761">
        <v>4</v>
      </c>
      <c r="N249" s="762">
        <v>219.92000000000002</v>
      </c>
    </row>
    <row r="250" spans="1:14" ht="14.4" customHeight="1" x14ac:dyDescent="0.3">
      <c r="A250" s="756" t="s">
        <v>564</v>
      </c>
      <c r="B250" s="757" t="s">
        <v>565</v>
      </c>
      <c r="C250" s="758" t="s">
        <v>577</v>
      </c>
      <c r="D250" s="759" t="s">
        <v>578</v>
      </c>
      <c r="E250" s="760">
        <v>50113001</v>
      </c>
      <c r="F250" s="759" t="s">
        <v>591</v>
      </c>
      <c r="G250" s="758" t="s">
        <v>592</v>
      </c>
      <c r="H250" s="758">
        <v>848632</v>
      </c>
      <c r="I250" s="758">
        <v>125315</v>
      </c>
      <c r="J250" s="758" t="s">
        <v>1011</v>
      </c>
      <c r="K250" s="758" t="s">
        <v>1013</v>
      </c>
      <c r="L250" s="761">
        <v>66.192795655032</v>
      </c>
      <c r="M250" s="761">
        <v>36</v>
      </c>
      <c r="N250" s="762">
        <v>2382.940643581152</v>
      </c>
    </row>
    <row r="251" spans="1:14" ht="14.4" customHeight="1" x14ac:dyDescent="0.3">
      <c r="A251" s="756" t="s">
        <v>564</v>
      </c>
      <c r="B251" s="757" t="s">
        <v>565</v>
      </c>
      <c r="C251" s="758" t="s">
        <v>577</v>
      </c>
      <c r="D251" s="759" t="s">
        <v>578</v>
      </c>
      <c r="E251" s="760">
        <v>50113001</v>
      </c>
      <c r="F251" s="759" t="s">
        <v>591</v>
      </c>
      <c r="G251" s="758" t="s">
        <v>592</v>
      </c>
      <c r="H251" s="758">
        <v>501570</v>
      </c>
      <c r="I251" s="758">
        <v>0</v>
      </c>
      <c r="J251" s="758" t="s">
        <v>1014</v>
      </c>
      <c r="K251" s="758" t="s">
        <v>566</v>
      </c>
      <c r="L251" s="761">
        <v>545.57000000000005</v>
      </c>
      <c r="M251" s="761">
        <v>8</v>
      </c>
      <c r="N251" s="762">
        <v>4364.5600000000004</v>
      </c>
    </row>
    <row r="252" spans="1:14" ht="14.4" customHeight="1" x14ac:dyDescent="0.3">
      <c r="A252" s="756" t="s">
        <v>564</v>
      </c>
      <c r="B252" s="757" t="s">
        <v>565</v>
      </c>
      <c r="C252" s="758" t="s">
        <v>577</v>
      </c>
      <c r="D252" s="759" t="s">
        <v>578</v>
      </c>
      <c r="E252" s="760">
        <v>50113001</v>
      </c>
      <c r="F252" s="759" t="s">
        <v>591</v>
      </c>
      <c r="G252" s="758" t="s">
        <v>592</v>
      </c>
      <c r="H252" s="758">
        <v>193894</v>
      </c>
      <c r="I252" s="758">
        <v>193894</v>
      </c>
      <c r="J252" s="758" t="s">
        <v>1015</v>
      </c>
      <c r="K252" s="758" t="s">
        <v>886</v>
      </c>
      <c r="L252" s="761">
        <v>128.26</v>
      </c>
      <c r="M252" s="761">
        <v>1</v>
      </c>
      <c r="N252" s="762">
        <v>128.26</v>
      </c>
    </row>
    <row r="253" spans="1:14" ht="14.4" customHeight="1" x14ac:dyDescent="0.3">
      <c r="A253" s="756" t="s">
        <v>564</v>
      </c>
      <c r="B253" s="757" t="s">
        <v>565</v>
      </c>
      <c r="C253" s="758" t="s">
        <v>577</v>
      </c>
      <c r="D253" s="759" t="s">
        <v>578</v>
      </c>
      <c r="E253" s="760">
        <v>50113001</v>
      </c>
      <c r="F253" s="759" t="s">
        <v>591</v>
      </c>
      <c r="G253" s="758" t="s">
        <v>592</v>
      </c>
      <c r="H253" s="758">
        <v>109847</v>
      </c>
      <c r="I253" s="758">
        <v>9847</v>
      </c>
      <c r="J253" s="758" t="s">
        <v>1016</v>
      </c>
      <c r="K253" s="758" t="s">
        <v>1017</v>
      </c>
      <c r="L253" s="761">
        <v>41.35</v>
      </c>
      <c r="M253" s="761">
        <v>1</v>
      </c>
      <c r="N253" s="762">
        <v>41.35</v>
      </c>
    </row>
    <row r="254" spans="1:14" ht="14.4" customHeight="1" x14ac:dyDescent="0.3">
      <c r="A254" s="756" t="s">
        <v>564</v>
      </c>
      <c r="B254" s="757" t="s">
        <v>565</v>
      </c>
      <c r="C254" s="758" t="s">
        <v>577</v>
      </c>
      <c r="D254" s="759" t="s">
        <v>578</v>
      </c>
      <c r="E254" s="760">
        <v>50113001</v>
      </c>
      <c r="F254" s="759" t="s">
        <v>591</v>
      </c>
      <c r="G254" s="758" t="s">
        <v>592</v>
      </c>
      <c r="H254" s="758">
        <v>191836</v>
      </c>
      <c r="I254" s="758">
        <v>91836</v>
      </c>
      <c r="J254" s="758" t="s">
        <v>1016</v>
      </c>
      <c r="K254" s="758" t="s">
        <v>1018</v>
      </c>
      <c r="L254" s="761">
        <v>44.970000000000006</v>
      </c>
      <c r="M254" s="761">
        <v>3</v>
      </c>
      <c r="N254" s="762">
        <v>134.91000000000003</v>
      </c>
    </row>
    <row r="255" spans="1:14" ht="14.4" customHeight="1" x14ac:dyDescent="0.3">
      <c r="A255" s="756" t="s">
        <v>564</v>
      </c>
      <c r="B255" s="757" t="s">
        <v>565</v>
      </c>
      <c r="C255" s="758" t="s">
        <v>577</v>
      </c>
      <c r="D255" s="759" t="s">
        <v>578</v>
      </c>
      <c r="E255" s="760">
        <v>50113001</v>
      </c>
      <c r="F255" s="759" t="s">
        <v>591</v>
      </c>
      <c r="G255" s="758" t="s">
        <v>592</v>
      </c>
      <c r="H255" s="758">
        <v>168451</v>
      </c>
      <c r="I255" s="758">
        <v>168451</v>
      </c>
      <c r="J255" s="758" t="s">
        <v>1019</v>
      </c>
      <c r="K255" s="758" t="s">
        <v>940</v>
      </c>
      <c r="L255" s="761">
        <v>2962.87</v>
      </c>
      <c r="M255" s="761">
        <v>1</v>
      </c>
      <c r="N255" s="762">
        <v>2962.87</v>
      </c>
    </row>
    <row r="256" spans="1:14" ht="14.4" customHeight="1" x14ac:dyDescent="0.3">
      <c r="A256" s="756" t="s">
        <v>564</v>
      </c>
      <c r="B256" s="757" t="s">
        <v>565</v>
      </c>
      <c r="C256" s="758" t="s">
        <v>577</v>
      </c>
      <c r="D256" s="759" t="s">
        <v>578</v>
      </c>
      <c r="E256" s="760">
        <v>50113001</v>
      </c>
      <c r="F256" s="759" t="s">
        <v>591</v>
      </c>
      <c r="G256" s="758" t="s">
        <v>592</v>
      </c>
      <c r="H256" s="758">
        <v>850072</v>
      </c>
      <c r="I256" s="758">
        <v>162502</v>
      </c>
      <c r="J256" s="758" t="s">
        <v>1020</v>
      </c>
      <c r="K256" s="758" t="s">
        <v>1021</v>
      </c>
      <c r="L256" s="761">
        <v>56.489999999999988</v>
      </c>
      <c r="M256" s="761">
        <v>2</v>
      </c>
      <c r="N256" s="762">
        <v>112.97999999999998</v>
      </c>
    </row>
    <row r="257" spans="1:14" ht="14.4" customHeight="1" x14ac:dyDescent="0.3">
      <c r="A257" s="756" t="s">
        <v>564</v>
      </c>
      <c r="B257" s="757" t="s">
        <v>565</v>
      </c>
      <c r="C257" s="758" t="s">
        <v>577</v>
      </c>
      <c r="D257" s="759" t="s">
        <v>578</v>
      </c>
      <c r="E257" s="760">
        <v>50113001</v>
      </c>
      <c r="F257" s="759" t="s">
        <v>591</v>
      </c>
      <c r="G257" s="758" t="s">
        <v>592</v>
      </c>
      <c r="H257" s="758">
        <v>190958</v>
      </c>
      <c r="I257" s="758">
        <v>190958</v>
      </c>
      <c r="J257" s="758" t="s">
        <v>1022</v>
      </c>
      <c r="K257" s="758" t="s">
        <v>869</v>
      </c>
      <c r="L257" s="761">
        <v>164.19</v>
      </c>
      <c r="M257" s="761">
        <v>2</v>
      </c>
      <c r="N257" s="762">
        <v>328.38</v>
      </c>
    </row>
    <row r="258" spans="1:14" ht="14.4" customHeight="1" x14ac:dyDescent="0.3">
      <c r="A258" s="756" t="s">
        <v>564</v>
      </c>
      <c r="B258" s="757" t="s">
        <v>565</v>
      </c>
      <c r="C258" s="758" t="s">
        <v>577</v>
      </c>
      <c r="D258" s="759" t="s">
        <v>578</v>
      </c>
      <c r="E258" s="760">
        <v>50113001</v>
      </c>
      <c r="F258" s="759" t="s">
        <v>591</v>
      </c>
      <c r="G258" s="758" t="s">
        <v>595</v>
      </c>
      <c r="H258" s="758">
        <v>56972</v>
      </c>
      <c r="I258" s="758">
        <v>56972</v>
      </c>
      <c r="J258" s="758" t="s">
        <v>1023</v>
      </c>
      <c r="K258" s="758" t="s">
        <v>1024</v>
      </c>
      <c r="L258" s="761">
        <v>14.880000000000004</v>
      </c>
      <c r="M258" s="761">
        <v>2</v>
      </c>
      <c r="N258" s="762">
        <v>29.760000000000009</v>
      </c>
    </row>
    <row r="259" spans="1:14" ht="14.4" customHeight="1" x14ac:dyDescent="0.3">
      <c r="A259" s="756" t="s">
        <v>564</v>
      </c>
      <c r="B259" s="757" t="s">
        <v>565</v>
      </c>
      <c r="C259" s="758" t="s">
        <v>577</v>
      </c>
      <c r="D259" s="759" t="s">
        <v>578</v>
      </c>
      <c r="E259" s="760">
        <v>50113001</v>
      </c>
      <c r="F259" s="759" t="s">
        <v>591</v>
      </c>
      <c r="G259" s="758" t="s">
        <v>595</v>
      </c>
      <c r="H259" s="758">
        <v>115864</v>
      </c>
      <c r="I259" s="758">
        <v>15864</v>
      </c>
      <c r="J259" s="758" t="s">
        <v>1025</v>
      </c>
      <c r="K259" s="758" t="s">
        <v>629</v>
      </c>
      <c r="L259" s="761">
        <v>62.14</v>
      </c>
      <c r="M259" s="761">
        <v>2</v>
      </c>
      <c r="N259" s="762">
        <v>124.28</v>
      </c>
    </row>
    <row r="260" spans="1:14" ht="14.4" customHeight="1" x14ac:dyDescent="0.3">
      <c r="A260" s="756" t="s">
        <v>564</v>
      </c>
      <c r="B260" s="757" t="s">
        <v>565</v>
      </c>
      <c r="C260" s="758" t="s">
        <v>577</v>
      </c>
      <c r="D260" s="759" t="s">
        <v>578</v>
      </c>
      <c r="E260" s="760">
        <v>50113001</v>
      </c>
      <c r="F260" s="759" t="s">
        <v>591</v>
      </c>
      <c r="G260" s="758" t="s">
        <v>595</v>
      </c>
      <c r="H260" s="758">
        <v>56976</v>
      </c>
      <c r="I260" s="758">
        <v>56976</v>
      </c>
      <c r="J260" s="758" t="s">
        <v>1026</v>
      </c>
      <c r="K260" s="758" t="s">
        <v>1027</v>
      </c>
      <c r="L260" s="761">
        <v>12.059965065113548</v>
      </c>
      <c r="M260" s="761">
        <v>10</v>
      </c>
      <c r="N260" s="762">
        <v>120.59965065113548</v>
      </c>
    </row>
    <row r="261" spans="1:14" ht="14.4" customHeight="1" x14ac:dyDescent="0.3">
      <c r="A261" s="756" t="s">
        <v>564</v>
      </c>
      <c r="B261" s="757" t="s">
        <v>565</v>
      </c>
      <c r="C261" s="758" t="s">
        <v>577</v>
      </c>
      <c r="D261" s="759" t="s">
        <v>578</v>
      </c>
      <c r="E261" s="760">
        <v>50113001</v>
      </c>
      <c r="F261" s="759" t="s">
        <v>591</v>
      </c>
      <c r="G261" s="758" t="s">
        <v>595</v>
      </c>
      <c r="H261" s="758">
        <v>156981</v>
      </c>
      <c r="I261" s="758">
        <v>56981</v>
      </c>
      <c r="J261" s="758" t="s">
        <v>1028</v>
      </c>
      <c r="K261" s="758" t="s">
        <v>1029</v>
      </c>
      <c r="L261" s="761">
        <v>36.179995696545831</v>
      </c>
      <c r="M261" s="761">
        <v>9</v>
      </c>
      <c r="N261" s="762">
        <v>325.61996126891245</v>
      </c>
    </row>
    <row r="262" spans="1:14" ht="14.4" customHeight="1" x14ac:dyDescent="0.3">
      <c r="A262" s="756" t="s">
        <v>564</v>
      </c>
      <c r="B262" s="757" t="s">
        <v>565</v>
      </c>
      <c r="C262" s="758" t="s">
        <v>577</v>
      </c>
      <c r="D262" s="759" t="s">
        <v>578</v>
      </c>
      <c r="E262" s="760">
        <v>50113001</v>
      </c>
      <c r="F262" s="759" t="s">
        <v>591</v>
      </c>
      <c r="G262" s="758" t="s">
        <v>592</v>
      </c>
      <c r="H262" s="758">
        <v>154094</v>
      </c>
      <c r="I262" s="758">
        <v>54094</v>
      </c>
      <c r="J262" s="758" t="s">
        <v>1030</v>
      </c>
      <c r="K262" s="758" t="s">
        <v>1031</v>
      </c>
      <c r="L262" s="761">
        <v>112.15</v>
      </c>
      <c r="M262" s="761">
        <v>1</v>
      </c>
      <c r="N262" s="762">
        <v>112.15</v>
      </c>
    </row>
    <row r="263" spans="1:14" ht="14.4" customHeight="1" x14ac:dyDescent="0.3">
      <c r="A263" s="756" t="s">
        <v>564</v>
      </c>
      <c r="B263" s="757" t="s">
        <v>565</v>
      </c>
      <c r="C263" s="758" t="s">
        <v>577</v>
      </c>
      <c r="D263" s="759" t="s">
        <v>578</v>
      </c>
      <c r="E263" s="760">
        <v>50113001</v>
      </c>
      <c r="F263" s="759" t="s">
        <v>591</v>
      </c>
      <c r="G263" s="758" t="s">
        <v>595</v>
      </c>
      <c r="H263" s="758">
        <v>138854</v>
      </c>
      <c r="I263" s="758">
        <v>138854</v>
      </c>
      <c r="J263" s="758" t="s">
        <v>1032</v>
      </c>
      <c r="K263" s="758" t="s">
        <v>1033</v>
      </c>
      <c r="L263" s="761">
        <v>422.87</v>
      </c>
      <c r="M263" s="761">
        <v>1</v>
      </c>
      <c r="N263" s="762">
        <v>422.87</v>
      </c>
    </row>
    <row r="264" spans="1:14" ht="14.4" customHeight="1" x14ac:dyDescent="0.3">
      <c r="A264" s="756" t="s">
        <v>564</v>
      </c>
      <c r="B264" s="757" t="s">
        <v>565</v>
      </c>
      <c r="C264" s="758" t="s">
        <v>577</v>
      </c>
      <c r="D264" s="759" t="s">
        <v>578</v>
      </c>
      <c r="E264" s="760">
        <v>50113001</v>
      </c>
      <c r="F264" s="759" t="s">
        <v>591</v>
      </c>
      <c r="G264" s="758" t="s">
        <v>592</v>
      </c>
      <c r="H264" s="758">
        <v>850552</v>
      </c>
      <c r="I264" s="758">
        <v>167852</v>
      </c>
      <c r="J264" s="758" t="s">
        <v>1034</v>
      </c>
      <c r="K264" s="758" t="s">
        <v>886</v>
      </c>
      <c r="L264" s="761">
        <v>229.21000000000006</v>
      </c>
      <c r="M264" s="761">
        <v>1</v>
      </c>
      <c r="N264" s="762">
        <v>229.21000000000006</v>
      </c>
    </row>
    <row r="265" spans="1:14" ht="14.4" customHeight="1" x14ac:dyDescent="0.3">
      <c r="A265" s="756" t="s">
        <v>564</v>
      </c>
      <c r="B265" s="757" t="s">
        <v>565</v>
      </c>
      <c r="C265" s="758" t="s">
        <v>577</v>
      </c>
      <c r="D265" s="759" t="s">
        <v>578</v>
      </c>
      <c r="E265" s="760">
        <v>50113001</v>
      </c>
      <c r="F265" s="759" t="s">
        <v>591</v>
      </c>
      <c r="G265" s="758" t="s">
        <v>592</v>
      </c>
      <c r="H265" s="758">
        <v>849695</v>
      </c>
      <c r="I265" s="758">
        <v>500578</v>
      </c>
      <c r="J265" s="758" t="s">
        <v>1035</v>
      </c>
      <c r="K265" s="758" t="s">
        <v>1036</v>
      </c>
      <c r="L265" s="761">
        <v>929.75</v>
      </c>
      <c r="M265" s="761">
        <v>1</v>
      </c>
      <c r="N265" s="762">
        <v>929.75</v>
      </c>
    </row>
    <row r="266" spans="1:14" ht="14.4" customHeight="1" x14ac:dyDescent="0.3">
      <c r="A266" s="756" t="s">
        <v>564</v>
      </c>
      <c r="B266" s="757" t="s">
        <v>565</v>
      </c>
      <c r="C266" s="758" t="s">
        <v>577</v>
      </c>
      <c r="D266" s="759" t="s">
        <v>578</v>
      </c>
      <c r="E266" s="760">
        <v>50113001</v>
      </c>
      <c r="F266" s="759" t="s">
        <v>591</v>
      </c>
      <c r="G266" s="758" t="s">
        <v>592</v>
      </c>
      <c r="H266" s="758">
        <v>155093</v>
      </c>
      <c r="I266" s="758">
        <v>155093</v>
      </c>
      <c r="J266" s="758" t="s">
        <v>1037</v>
      </c>
      <c r="K266" s="758" t="s">
        <v>1038</v>
      </c>
      <c r="L266" s="761">
        <v>282.83999999999997</v>
      </c>
      <c r="M266" s="761">
        <v>1</v>
      </c>
      <c r="N266" s="762">
        <v>282.83999999999997</v>
      </c>
    </row>
    <row r="267" spans="1:14" ht="14.4" customHeight="1" x14ac:dyDescent="0.3">
      <c r="A267" s="756" t="s">
        <v>564</v>
      </c>
      <c r="B267" s="757" t="s">
        <v>565</v>
      </c>
      <c r="C267" s="758" t="s">
        <v>577</v>
      </c>
      <c r="D267" s="759" t="s">
        <v>578</v>
      </c>
      <c r="E267" s="760">
        <v>50113001</v>
      </c>
      <c r="F267" s="759" t="s">
        <v>591</v>
      </c>
      <c r="G267" s="758" t="s">
        <v>595</v>
      </c>
      <c r="H267" s="758">
        <v>131934</v>
      </c>
      <c r="I267" s="758">
        <v>31934</v>
      </c>
      <c r="J267" s="758" t="s">
        <v>1039</v>
      </c>
      <c r="K267" s="758" t="s">
        <v>1040</v>
      </c>
      <c r="L267" s="761">
        <v>49.898000000000003</v>
      </c>
      <c r="M267" s="761">
        <v>15</v>
      </c>
      <c r="N267" s="762">
        <v>748.47</v>
      </c>
    </row>
    <row r="268" spans="1:14" ht="14.4" customHeight="1" x14ac:dyDescent="0.3">
      <c r="A268" s="756" t="s">
        <v>564</v>
      </c>
      <c r="B268" s="757" t="s">
        <v>565</v>
      </c>
      <c r="C268" s="758" t="s">
        <v>577</v>
      </c>
      <c r="D268" s="759" t="s">
        <v>578</v>
      </c>
      <c r="E268" s="760">
        <v>50113001</v>
      </c>
      <c r="F268" s="759" t="s">
        <v>591</v>
      </c>
      <c r="G268" s="758" t="s">
        <v>595</v>
      </c>
      <c r="H268" s="758">
        <v>158380</v>
      </c>
      <c r="I268" s="758">
        <v>58380</v>
      </c>
      <c r="J268" s="758" t="s">
        <v>1041</v>
      </c>
      <c r="K268" s="758" t="s">
        <v>1042</v>
      </c>
      <c r="L268" s="761">
        <v>81.25</v>
      </c>
      <c r="M268" s="761">
        <v>18</v>
      </c>
      <c r="N268" s="762">
        <v>1462.5</v>
      </c>
    </row>
    <row r="269" spans="1:14" ht="14.4" customHeight="1" x14ac:dyDescent="0.3">
      <c r="A269" s="756" t="s">
        <v>564</v>
      </c>
      <c r="B269" s="757" t="s">
        <v>565</v>
      </c>
      <c r="C269" s="758" t="s">
        <v>577</v>
      </c>
      <c r="D269" s="759" t="s">
        <v>578</v>
      </c>
      <c r="E269" s="760">
        <v>50113001</v>
      </c>
      <c r="F269" s="759" t="s">
        <v>591</v>
      </c>
      <c r="G269" s="758" t="s">
        <v>592</v>
      </c>
      <c r="H269" s="758">
        <v>130434</v>
      </c>
      <c r="I269" s="758">
        <v>30434</v>
      </c>
      <c r="J269" s="758" t="s">
        <v>1043</v>
      </c>
      <c r="K269" s="758" t="s">
        <v>1044</v>
      </c>
      <c r="L269" s="761">
        <v>157.494</v>
      </c>
      <c r="M269" s="761">
        <v>5</v>
      </c>
      <c r="N269" s="762">
        <v>787.47</v>
      </c>
    </row>
    <row r="270" spans="1:14" ht="14.4" customHeight="1" x14ac:dyDescent="0.3">
      <c r="A270" s="756" t="s">
        <v>564</v>
      </c>
      <c r="B270" s="757" t="s">
        <v>565</v>
      </c>
      <c r="C270" s="758" t="s">
        <v>577</v>
      </c>
      <c r="D270" s="759" t="s">
        <v>578</v>
      </c>
      <c r="E270" s="760">
        <v>50113001</v>
      </c>
      <c r="F270" s="759" t="s">
        <v>591</v>
      </c>
      <c r="G270" s="758" t="s">
        <v>592</v>
      </c>
      <c r="H270" s="758">
        <v>146754</v>
      </c>
      <c r="I270" s="758">
        <v>46754</v>
      </c>
      <c r="J270" s="758" t="s">
        <v>1045</v>
      </c>
      <c r="K270" s="758" t="s">
        <v>1046</v>
      </c>
      <c r="L270" s="761">
        <v>117.04499999999999</v>
      </c>
      <c r="M270" s="761">
        <v>2</v>
      </c>
      <c r="N270" s="762">
        <v>234.08999999999997</v>
      </c>
    </row>
    <row r="271" spans="1:14" ht="14.4" customHeight="1" x14ac:dyDescent="0.3">
      <c r="A271" s="756" t="s">
        <v>564</v>
      </c>
      <c r="B271" s="757" t="s">
        <v>565</v>
      </c>
      <c r="C271" s="758" t="s">
        <v>577</v>
      </c>
      <c r="D271" s="759" t="s">
        <v>578</v>
      </c>
      <c r="E271" s="760">
        <v>50113001</v>
      </c>
      <c r="F271" s="759" t="s">
        <v>591</v>
      </c>
      <c r="G271" s="758" t="s">
        <v>592</v>
      </c>
      <c r="H271" s="758">
        <v>118279</v>
      </c>
      <c r="I271" s="758">
        <v>18279</v>
      </c>
      <c r="J271" s="758" t="s">
        <v>1047</v>
      </c>
      <c r="K271" s="758" t="s">
        <v>1048</v>
      </c>
      <c r="L271" s="761">
        <v>1241</v>
      </c>
      <c r="M271" s="761">
        <v>1</v>
      </c>
      <c r="N271" s="762">
        <v>1241</v>
      </c>
    </row>
    <row r="272" spans="1:14" ht="14.4" customHeight="1" x14ac:dyDescent="0.3">
      <c r="A272" s="756" t="s">
        <v>564</v>
      </c>
      <c r="B272" s="757" t="s">
        <v>565</v>
      </c>
      <c r="C272" s="758" t="s">
        <v>577</v>
      </c>
      <c r="D272" s="759" t="s">
        <v>578</v>
      </c>
      <c r="E272" s="760">
        <v>50113001</v>
      </c>
      <c r="F272" s="759" t="s">
        <v>591</v>
      </c>
      <c r="G272" s="758" t="s">
        <v>592</v>
      </c>
      <c r="H272" s="758">
        <v>990296</v>
      </c>
      <c r="I272" s="758">
        <v>194453</v>
      </c>
      <c r="J272" s="758" t="s">
        <v>1049</v>
      </c>
      <c r="K272" s="758" t="s">
        <v>1036</v>
      </c>
      <c r="L272" s="761">
        <v>766.13</v>
      </c>
      <c r="M272" s="761">
        <v>1</v>
      </c>
      <c r="N272" s="762">
        <v>766.13</v>
      </c>
    </row>
    <row r="273" spans="1:14" ht="14.4" customHeight="1" x14ac:dyDescent="0.3">
      <c r="A273" s="756" t="s">
        <v>564</v>
      </c>
      <c r="B273" s="757" t="s">
        <v>565</v>
      </c>
      <c r="C273" s="758" t="s">
        <v>577</v>
      </c>
      <c r="D273" s="759" t="s">
        <v>578</v>
      </c>
      <c r="E273" s="760">
        <v>50113001</v>
      </c>
      <c r="F273" s="759" t="s">
        <v>591</v>
      </c>
      <c r="G273" s="758" t="s">
        <v>592</v>
      </c>
      <c r="H273" s="758">
        <v>100643</v>
      </c>
      <c r="I273" s="758">
        <v>643</v>
      </c>
      <c r="J273" s="758" t="s">
        <v>1050</v>
      </c>
      <c r="K273" s="758" t="s">
        <v>1051</v>
      </c>
      <c r="L273" s="761">
        <v>43.62</v>
      </c>
      <c r="M273" s="761">
        <v>1</v>
      </c>
      <c r="N273" s="762">
        <v>43.62</v>
      </c>
    </row>
    <row r="274" spans="1:14" ht="14.4" customHeight="1" x14ac:dyDescent="0.3">
      <c r="A274" s="756" t="s">
        <v>564</v>
      </c>
      <c r="B274" s="757" t="s">
        <v>565</v>
      </c>
      <c r="C274" s="758" t="s">
        <v>577</v>
      </c>
      <c r="D274" s="759" t="s">
        <v>578</v>
      </c>
      <c r="E274" s="760">
        <v>50113001</v>
      </c>
      <c r="F274" s="759" t="s">
        <v>591</v>
      </c>
      <c r="G274" s="758" t="s">
        <v>592</v>
      </c>
      <c r="H274" s="758">
        <v>100641</v>
      </c>
      <c r="I274" s="758">
        <v>641</v>
      </c>
      <c r="J274" s="758" t="s">
        <v>1052</v>
      </c>
      <c r="K274" s="758" t="s">
        <v>1053</v>
      </c>
      <c r="L274" s="761">
        <v>31.47381773606504</v>
      </c>
      <c r="M274" s="761">
        <v>5</v>
      </c>
      <c r="N274" s="762">
        <v>157.36908868032521</v>
      </c>
    </row>
    <row r="275" spans="1:14" ht="14.4" customHeight="1" x14ac:dyDescent="0.3">
      <c r="A275" s="756" t="s">
        <v>564</v>
      </c>
      <c r="B275" s="757" t="s">
        <v>565</v>
      </c>
      <c r="C275" s="758" t="s">
        <v>577</v>
      </c>
      <c r="D275" s="759" t="s">
        <v>578</v>
      </c>
      <c r="E275" s="760">
        <v>50113001</v>
      </c>
      <c r="F275" s="759" t="s">
        <v>591</v>
      </c>
      <c r="G275" s="758" t="s">
        <v>595</v>
      </c>
      <c r="H275" s="758">
        <v>194114</v>
      </c>
      <c r="I275" s="758">
        <v>94114</v>
      </c>
      <c r="J275" s="758" t="s">
        <v>1054</v>
      </c>
      <c r="K275" s="758" t="s">
        <v>746</v>
      </c>
      <c r="L275" s="761">
        <v>138.47999999999999</v>
      </c>
      <c r="M275" s="761">
        <v>3</v>
      </c>
      <c r="N275" s="762">
        <v>415.43999999999994</v>
      </c>
    </row>
    <row r="276" spans="1:14" ht="14.4" customHeight="1" x14ac:dyDescent="0.3">
      <c r="A276" s="756" t="s">
        <v>564</v>
      </c>
      <c r="B276" s="757" t="s">
        <v>565</v>
      </c>
      <c r="C276" s="758" t="s">
        <v>577</v>
      </c>
      <c r="D276" s="759" t="s">
        <v>578</v>
      </c>
      <c r="E276" s="760">
        <v>50113001</v>
      </c>
      <c r="F276" s="759" t="s">
        <v>591</v>
      </c>
      <c r="G276" s="758" t="s">
        <v>592</v>
      </c>
      <c r="H276" s="758">
        <v>117926</v>
      </c>
      <c r="I276" s="758">
        <v>201609</v>
      </c>
      <c r="J276" s="758" t="s">
        <v>1055</v>
      </c>
      <c r="K276" s="758" t="s">
        <v>1056</v>
      </c>
      <c r="L276" s="761">
        <v>41.470013110143135</v>
      </c>
      <c r="M276" s="761">
        <v>6</v>
      </c>
      <c r="N276" s="762">
        <v>248.82007866085883</v>
      </c>
    </row>
    <row r="277" spans="1:14" ht="14.4" customHeight="1" x14ac:dyDescent="0.3">
      <c r="A277" s="756" t="s">
        <v>564</v>
      </c>
      <c r="B277" s="757" t="s">
        <v>565</v>
      </c>
      <c r="C277" s="758" t="s">
        <v>577</v>
      </c>
      <c r="D277" s="759" t="s">
        <v>578</v>
      </c>
      <c r="E277" s="760">
        <v>50113001</v>
      </c>
      <c r="F277" s="759" t="s">
        <v>591</v>
      </c>
      <c r="G277" s="758" t="s">
        <v>592</v>
      </c>
      <c r="H277" s="758">
        <v>201608</v>
      </c>
      <c r="I277" s="758">
        <v>201608</v>
      </c>
      <c r="J277" s="758" t="s">
        <v>1055</v>
      </c>
      <c r="K277" s="758" t="s">
        <v>1057</v>
      </c>
      <c r="L277" s="761">
        <v>57.620000000000012</v>
      </c>
      <c r="M277" s="761">
        <v>4</v>
      </c>
      <c r="N277" s="762">
        <v>230.48000000000005</v>
      </c>
    </row>
    <row r="278" spans="1:14" ht="14.4" customHeight="1" x14ac:dyDescent="0.3">
      <c r="A278" s="756" t="s">
        <v>564</v>
      </c>
      <c r="B278" s="757" t="s">
        <v>565</v>
      </c>
      <c r="C278" s="758" t="s">
        <v>577</v>
      </c>
      <c r="D278" s="759" t="s">
        <v>578</v>
      </c>
      <c r="E278" s="760">
        <v>50113001</v>
      </c>
      <c r="F278" s="759" t="s">
        <v>591</v>
      </c>
      <c r="G278" s="758" t="s">
        <v>595</v>
      </c>
      <c r="H278" s="758">
        <v>105496</v>
      </c>
      <c r="I278" s="758">
        <v>5496</v>
      </c>
      <c r="J278" s="758" t="s">
        <v>1058</v>
      </c>
      <c r="K278" s="758" t="s">
        <v>1059</v>
      </c>
      <c r="L278" s="761">
        <v>76.026666666666657</v>
      </c>
      <c r="M278" s="761">
        <v>3</v>
      </c>
      <c r="N278" s="762">
        <v>228.07999999999998</v>
      </c>
    </row>
    <row r="279" spans="1:14" ht="14.4" customHeight="1" x14ac:dyDescent="0.3">
      <c r="A279" s="756" t="s">
        <v>564</v>
      </c>
      <c r="B279" s="757" t="s">
        <v>565</v>
      </c>
      <c r="C279" s="758" t="s">
        <v>577</v>
      </c>
      <c r="D279" s="759" t="s">
        <v>578</v>
      </c>
      <c r="E279" s="760">
        <v>50113001</v>
      </c>
      <c r="F279" s="759" t="s">
        <v>591</v>
      </c>
      <c r="G279" s="758" t="s">
        <v>595</v>
      </c>
      <c r="H279" s="758">
        <v>987473</v>
      </c>
      <c r="I279" s="758">
        <v>146894</v>
      </c>
      <c r="J279" s="758" t="s">
        <v>1060</v>
      </c>
      <c r="K279" s="758" t="s">
        <v>966</v>
      </c>
      <c r="L279" s="761">
        <v>21.96</v>
      </c>
      <c r="M279" s="761">
        <v>2</v>
      </c>
      <c r="N279" s="762">
        <v>43.92</v>
      </c>
    </row>
    <row r="280" spans="1:14" ht="14.4" customHeight="1" x14ac:dyDescent="0.3">
      <c r="A280" s="756" t="s">
        <v>564</v>
      </c>
      <c r="B280" s="757" t="s">
        <v>565</v>
      </c>
      <c r="C280" s="758" t="s">
        <v>577</v>
      </c>
      <c r="D280" s="759" t="s">
        <v>578</v>
      </c>
      <c r="E280" s="760">
        <v>50113001</v>
      </c>
      <c r="F280" s="759" t="s">
        <v>591</v>
      </c>
      <c r="G280" s="758" t="s">
        <v>595</v>
      </c>
      <c r="H280" s="758">
        <v>989453</v>
      </c>
      <c r="I280" s="758">
        <v>146899</v>
      </c>
      <c r="J280" s="758" t="s">
        <v>1060</v>
      </c>
      <c r="K280" s="758" t="s">
        <v>1061</v>
      </c>
      <c r="L280" s="761">
        <v>45.750000000000007</v>
      </c>
      <c r="M280" s="761">
        <v>2</v>
      </c>
      <c r="N280" s="762">
        <v>91.500000000000014</v>
      </c>
    </row>
    <row r="281" spans="1:14" ht="14.4" customHeight="1" x14ac:dyDescent="0.3">
      <c r="A281" s="756" t="s">
        <v>564</v>
      </c>
      <c r="B281" s="757" t="s">
        <v>565</v>
      </c>
      <c r="C281" s="758" t="s">
        <v>577</v>
      </c>
      <c r="D281" s="759" t="s">
        <v>578</v>
      </c>
      <c r="E281" s="760">
        <v>50113001</v>
      </c>
      <c r="F281" s="759" t="s">
        <v>591</v>
      </c>
      <c r="G281" s="758" t="s">
        <v>592</v>
      </c>
      <c r="H281" s="758">
        <v>157129</v>
      </c>
      <c r="I281" s="758">
        <v>157129</v>
      </c>
      <c r="J281" s="758" t="s">
        <v>1062</v>
      </c>
      <c r="K281" s="758" t="s">
        <v>1063</v>
      </c>
      <c r="L281" s="761">
        <v>43.78</v>
      </c>
      <c r="M281" s="761">
        <v>1</v>
      </c>
      <c r="N281" s="762">
        <v>43.78</v>
      </c>
    </row>
    <row r="282" spans="1:14" ht="14.4" customHeight="1" x14ac:dyDescent="0.3">
      <c r="A282" s="756" t="s">
        <v>564</v>
      </c>
      <c r="B282" s="757" t="s">
        <v>565</v>
      </c>
      <c r="C282" s="758" t="s">
        <v>577</v>
      </c>
      <c r="D282" s="759" t="s">
        <v>578</v>
      </c>
      <c r="E282" s="760">
        <v>50113001</v>
      </c>
      <c r="F282" s="759" t="s">
        <v>591</v>
      </c>
      <c r="G282" s="758" t="s">
        <v>592</v>
      </c>
      <c r="H282" s="758">
        <v>157139</v>
      </c>
      <c r="I282" s="758">
        <v>157139</v>
      </c>
      <c r="J282" s="758" t="s">
        <v>1064</v>
      </c>
      <c r="K282" s="758" t="s">
        <v>1065</v>
      </c>
      <c r="L282" s="761">
        <v>65.699999999999989</v>
      </c>
      <c r="M282" s="761">
        <v>8</v>
      </c>
      <c r="N282" s="762">
        <v>525.59999999999991</v>
      </c>
    </row>
    <row r="283" spans="1:14" ht="14.4" customHeight="1" x14ac:dyDescent="0.3">
      <c r="A283" s="756" t="s">
        <v>564</v>
      </c>
      <c r="B283" s="757" t="s">
        <v>565</v>
      </c>
      <c r="C283" s="758" t="s">
        <v>577</v>
      </c>
      <c r="D283" s="759" t="s">
        <v>578</v>
      </c>
      <c r="E283" s="760">
        <v>50113001</v>
      </c>
      <c r="F283" s="759" t="s">
        <v>591</v>
      </c>
      <c r="G283" s="758" t="s">
        <v>595</v>
      </c>
      <c r="H283" s="758">
        <v>149483</v>
      </c>
      <c r="I283" s="758">
        <v>149483</v>
      </c>
      <c r="J283" s="758" t="s">
        <v>1066</v>
      </c>
      <c r="K283" s="758" t="s">
        <v>1067</v>
      </c>
      <c r="L283" s="761">
        <v>140.09</v>
      </c>
      <c r="M283" s="761">
        <v>6</v>
      </c>
      <c r="N283" s="762">
        <v>840.54</v>
      </c>
    </row>
    <row r="284" spans="1:14" ht="14.4" customHeight="1" x14ac:dyDescent="0.3">
      <c r="A284" s="756" t="s">
        <v>564</v>
      </c>
      <c r="B284" s="757" t="s">
        <v>565</v>
      </c>
      <c r="C284" s="758" t="s">
        <v>577</v>
      </c>
      <c r="D284" s="759" t="s">
        <v>578</v>
      </c>
      <c r="E284" s="760">
        <v>50113001</v>
      </c>
      <c r="F284" s="759" t="s">
        <v>591</v>
      </c>
      <c r="G284" s="758" t="s">
        <v>595</v>
      </c>
      <c r="H284" s="758">
        <v>849578</v>
      </c>
      <c r="I284" s="758">
        <v>149480</v>
      </c>
      <c r="J284" s="758" t="s">
        <v>1066</v>
      </c>
      <c r="K284" s="758" t="s">
        <v>1068</v>
      </c>
      <c r="L284" s="761">
        <v>70.039981255352586</v>
      </c>
      <c r="M284" s="761">
        <v>8</v>
      </c>
      <c r="N284" s="762">
        <v>560.31985004282069</v>
      </c>
    </row>
    <row r="285" spans="1:14" ht="14.4" customHeight="1" x14ac:dyDescent="0.3">
      <c r="A285" s="756" t="s">
        <v>564</v>
      </c>
      <c r="B285" s="757" t="s">
        <v>565</v>
      </c>
      <c r="C285" s="758" t="s">
        <v>577</v>
      </c>
      <c r="D285" s="759" t="s">
        <v>578</v>
      </c>
      <c r="E285" s="760">
        <v>50113002</v>
      </c>
      <c r="F285" s="759" t="s">
        <v>1069</v>
      </c>
      <c r="G285" s="758" t="s">
        <v>592</v>
      </c>
      <c r="H285" s="758">
        <v>397302</v>
      </c>
      <c r="I285" s="758">
        <v>3290</v>
      </c>
      <c r="J285" s="758" t="s">
        <v>1070</v>
      </c>
      <c r="K285" s="758" t="s">
        <v>1071</v>
      </c>
      <c r="L285" s="761">
        <v>1285.8999999999999</v>
      </c>
      <c r="M285" s="761">
        <v>1</v>
      </c>
      <c r="N285" s="762">
        <v>1285.8999999999999</v>
      </c>
    </row>
    <row r="286" spans="1:14" ht="14.4" customHeight="1" x14ac:dyDescent="0.3">
      <c r="A286" s="756" t="s">
        <v>564</v>
      </c>
      <c r="B286" s="757" t="s">
        <v>565</v>
      </c>
      <c r="C286" s="758" t="s">
        <v>577</v>
      </c>
      <c r="D286" s="759" t="s">
        <v>578</v>
      </c>
      <c r="E286" s="760">
        <v>50113002</v>
      </c>
      <c r="F286" s="759" t="s">
        <v>1069</v>
      </c>
      <c r="G286" s="758" t="s">
        <v>592</v>
      </c>
      <c r="H286" s="758">
        <v>111453</v>
      </c>
      <c r="I286" s="758">
        <v>11453</v>
      </c>
      <c r="J286" s="758" t="s">
        <v>1072</v>
      </c>
      <c r="K286" s="758" t="s">
        <v>1073</v>
      </c>
      <c r="L286" s="761">
        <v>2719.2</v>
      </c>
      <c r="M286" s="761">
        <v>1</v>
      </c>
      <c r="N286" s="762">
        <v>2719.2</v>
      </c>
    </row>
    <row r="287" spans="1:14" ht="14.4" customHeight="1" x14ac:dyDescent="0.3">
      <c r="A287" s="756" t="s">
        <v>564</v>
      </c>
      <c r="B287" s="757" t="s">
        <v>565</v>
      </c>
      <c r="C287" s="758" t="s">
        <v>577</v>
      </c>
      <c r="D287" s="759" t="s">
        <v>578</v>
      </c>
      <c r="E287" s="760">
        <v>50113006</v>
      </c>
      <c r="F287" s="759" t="s">
        <v>1074</v>
      </c>
      <c r="G287" s="758" t="s">
        <v>595</v>
      </c>
      <c r="H287" s="758">
        <v>133339</v>
      </c>
      <c r="I287" s="758">
        <v>33339</v>
      </c>
      <c r="J287" s="758" t="s">
        <v>1075</v>
      </c>
      <c r="K287" s="758" t="s">
        <v>1076</v>
      </c>
      <c r="L287" s="761">
        <v>40.92</v>
      </c>
      <c r="M287" s="761">
        <v>8</v>
      </c>
      <c r="N287" s="762">
        <v>327.36</v>
      </c>
    </row>
    <row r="288" spans="1:14" ht="14.4" customHeight="1" x14ac:dyDescent="0.3">
      <c r="A288" s="756" t="s">
        <v>564</v>
      </c>
      <c r="B288" s="757" t="s">
        <v>565</v>
      </c>
      <c r="C288" s="758" t="s">
        <v>577</v>
      </c>
      <c r="D288" s="759" t="s">
        <v>578</v>
      </c>
      <c r="E288" s="760">
        <v>50113006</v>
      </c>
      <c r="F288" s="759" t="s">
        <v>1074</v>
      </c>
      <c r="G288" s="758" t="s">
        <v>595</v>
      </c>
      <c r="H288" s="758">
        <v>133340</v>
      </c>
      <c r="I288" s="758">
        <v>33340</v>
      </c>
      <c r="J288" s="758" t="s">
        <v>1077</v>
      </c>
      <c r="K288" s="758" t="s">
        <v>1076</v>
      </c>
      <c r="L288" s="761">
        <v>40.92</v>
      </c>
      <c r="M288" s="761">
        <v>4</v>
      </c>
      <c r="N288" s="762">
        <v>163.68</v>
      </c>
    </row>
    <row r="289" spans="1:14" ht="14.4" customHeight="1" x14ac:dyDescent="0.3">
      <c r="A289" s="756" t="s">
        <v>564</v>
      </c>
      <c r="B289" s="757" t="s">
        <v>565</v>
      </c>
      <c r="C289" s="758" t="s">
        <v>577</v>
      </c>
      <c r="D289" s="759" t="s">
        <v>578</v>
      </c>
      <c r="E289" s="760">
        <v>50113006</v>
      </c>
      <c r="F289" s="759" t="s">
        <v>1074</v>
      </c>
      <c r="G289" s="758" t="s">
        <v>595</v>
      </c>
      <c r="H289" s="758">
        <v>846763</v>
      </c>
      <c r="I289" s="758">
        <v>33419</v>
      </c>
      <c r="J289" s="758" t="s">
        <v>1078</v>
      </c>
      <c r="K289" s="758" t="s">
        <v>1079</v>
      </c>
      <c r="L289" s="761">
        <v>135.59999999999997</v>
      </c>
      <c r="M289" s="761">
        <v>4</v>
      </c>
      <c r="N289" s="762">
        <v>542.39999999999986</v>
      </c>
    </row>
    <row r="290" spans="1:14" ht="14.4" customHeight="1" x14ac:dyDescent="0.3">
      <c r="A290" s="756" t="s">
        <v>564</v>
      </c>
      <c r="B290" s="757" t="s">
        <v>565</v>
      </c>
      <c r="C290" s="758" t="s">
        <v>577</v>
      </c>
      <c r="D290" s="759" t="s">
        <v>578</v>
      </c>
      <c r="E290" s="760">
        <v>50113006</v>
      </c>
      <c r="F290" s="759" t="s">
        <v>1074</v>
      </c>
      <c r="G290" s="758" t="s">
        <v>595</v>
      </c>
      <c r="H290" s="758">
        <v>987792</v>
      </c>
      <c r="I290" s="758">
        <v>33749</v>
      </c>
      <c r="J290" s="758" t="s">
        <v>1080</v>
      </c>
      <c r="K290" s="758" t="s">
        <v>1081</v>
      </c>
      <c r="L290" s="761">
        <v>111.94999999999999</v>
      </c>
      <c r="M290" s="761">
        <v>4</v>
      </c>
      <c r="N290" s="762">
        <v>447.79999999999995</v>
      </c>
    </row>
    <row r="291" spans="1:14" ht="14.4" customHeight="1" x14ac:dyDescent="0.3">
      <c r="A291" s="756" t="s">
        <v>564</v>
      </c>
      <c r="B291" s="757" t="s">
        <v>565</v>
      </c>
      <c r="C291" s="758" t="s">
        <v>577</v>
      </c>
      <c r="D291" s="759" t="s">
        <v>578</v>
      </c>
      <c r="E291" s="760">
        <v>50113006</v>
      </c>
      <c r="F291" s="759" t="s">
        <v>1074</v>
      </c>
      <c r="G291" s="758" t="s">
        <v>595</v>
      </c>
      <c r="H291" s="758">
        <v>33936</v>
      </c>
      <c r="I291" s="758">
        <v>33936</v>
      </c>
      <c r="J291" s="758" t="s">
        <v>1082</v>
      </c>
      <c r="K291" s="758" t="s">
        <v>1076</v>
      </c>
      <c r="L291" s="761">
        <v>30.670000000000005</v>
      </c>
      <c r="M291" s="761">
        <v>14</v>
      </c>
      <c r="N291" s="762">
        <v>429.38000000000005</v>
      </c>
    </row>
    <row r="292" spans="1:14" ht="14.4" customHeight="1" x14ac:dyDescent="0.3">
      <c r="A292" s="756" t="s">
        <v>564</v>
      </c>
      <c r="B292" s="757" t="s">
        <v>565</v>
      </c>
      <c r="C292" s="758" t="s">
        <v>577</v>
      </c>
      <c r="D292" s="759" t="s">
        <v>578</v>
      </c>
      <c r="E292" s="760">
        <v>50113006</v>
      </c>
      <c r="F292" s="759" t="s">
        <v>1074</v>
      </c>
      <c r="G292" s="758" t="s">
        <v>595</v>
      </c>
      <c r="H292" s="758">
        <v>990352</v>
      </c>
      <c r="I292" s="758">
        <v>33935</v>
      </c>
      <c r="J292" s="758" t="s">
        <v>1083</v>
      </c>
      <c r="K292" s="758" t="s">
        <v>1076</v>
      </c>
      <c r="L292" s="761">
        <v>30.669999999999998</v>
      </c>
      <c r="M292" s="761">
        <v>4</v>
      </c>
      <c r="N292" s="762">
        <v>122.67999999999999</v>
      </c>
    </row>
    <row r="293" spans="1:14" ht="14.4" customHeight="1" x14ac:dyDescent="0.3">
      <c r="A293" s="756" t="s">
        <v>564</v>
      </c>
      <c r="B293" s="757" t="s">
        <v>565</v>
      </c>
      <c r="C293" s="758" t="s">
        <v>577</v>
      </c>
      <c r="D293" s="759" t="s">
        <v>578</v>
      </c>
      <c r="E293" s="760">
        <v>50113006</v>
      </c>
      <c r="F293" s="759" t="s">
        <v>1074</v>
      </c>
      <c r="G293" s="758" t="s">
        <v>592</v>
      </c>
      <c r="H293" s="758">
        <v>841761</v>
      </c>
      <c r="I293" s="758">
        <v>0</v>
      </c>
      <c r="J293" s="758" t="s">
        <v>1084</v>
      </c>
      <c r="K293" s="758" t="s">
        <v>566</v>
      </c>
      <c r="L293" s="761">
        <v>134.32994144724591</v>
      </c>
      <c r="M293" s="761">
        <v>57</v>
      </c>
      <c r="N293" s="762">
        <v>7656.8066624930179</v>
      </c>
    </row>
    <row r="294" spans="1:14" ht="14.4" customHeight="1" x14ac:dyDescent="0.3">
      <c r="A294" s="756" t="s">
        <v>564</v>
      </c>
      <c r="B294" s="757" t="s">
        <v>565</v>
      </c>
      <c r="C294" s="758" t="s">
        <v>577</v>
      </c>
      <c r="D294" s="759" t="s">
        <v>578</v>
      </c>
      <c r="E294" s="760">
        <v>50113006</v>
      </c>
      <c r="F294" s="759" t="s">
        <v>1074</v>
      </c>
      <c r="G294" s="758" t="s">
        <v>595</v>
      </c>
      <c r="H294" s="758">
        <v>133220</v>
      </c>
      <c r="I294" s="758">
        <v>33220</v>
      </c>
      <c r="J294" s="758" t="s">
        <v>1085</v>
      </c>
      <c r="K294" s="758" t="s">
        <v>1086</v>
      </c>
      <c r="L294" s="761">
        <v>197.99333333333334</v>
      </c>
      <c r="M294" s="761">
        <v>3</v>
      </c>
      <c r="N294" s="762">
        <v>593.98</v>
      </c>
    </row>
    <row r="295" spans="1:14" ht="14.4" customHeight="1" x14ac:dyDescent="0.3">
      <c r="A295" s="756" t="s">
        <v>564</v>
      </c>
      <c r="B295" s="757" t="s">
        <v>565</v>
      </c>
      <c r="C295" s="758" t="s">
        <v>577</v>
      </c>
      <c r="D295" s="759" t="s">
        <v>578</v>
      </c>
      <c r="E295" s="760">
        <v>50113008</v>
      </c>
      <c r="F295" s="759" t="s">
        <v>1087</v>
      </c>
      <c r="G295" s="758"/>
      <c r="H295" s="758"/>
      <c r="I295" s="758">
        <v>26042</v>
      </c>
      <c r="J295" s="758" t="s">
        <v>1088</v>
      </c>
      <c r="K295" s="758" t="s">
        <v>1089</v>
      </c>
      <c r="L295" s="761">
        <v>9559</v>
      </c>
      <c r="M295" s="761">
        <v>1</v>
      </c>
      <c r="N295" s="762">
        <v>9559</v>
      </c>
    </row>
    <row r="296" spans="1:14" ht="14.4" customHeight="1" x14ac:dyDescent="0.3">
      <c r="A296" s="756" t="s">
        <v>564</v>
      </c>
      <c r="B296" s="757" t="s">
        <v>565</v>
      </c>
      <c r="C296" s="758" t="s">
        <v>577</v>
      </c>
      <c r="D296" s="759" t="s">
        <v>578</v>
      </c>
      <c r="E296" s="760">
        <v>50113013</v>
      </c>
      <c r="F296" s="759" t="s">
        <v>1090</v>
      </c>
      <c r="G296" s="758" t="s">
        <v>595</v>
      </c>
      <c r="H296" s="758">
        <v>195147</v>
      </c>
      <c r="I296" s="758">
        <v>195147</v>
      </c>
      <c r="J296" s="758" t="s">
        <v>1091</v>
      </c>
      <c r="K296" s="758" t="s">
        <v>1092</v>
      </c>
      <c r="L296" s="761">
        <v>561.51</v>
      </c>
      <c r="M296" s="761">
        <v>0.4</v>
      </c>
      <c r="N296" s="762">
        <v>224.60400000000001</v>
      </c>
    </row>
    <row r="297" spans="1:14" ht="14.4" customHeight="1" x14ac:dyDescent="0.3">
      <c r="A297" s="756" t="s">
        <v>564</v>
      </c>
      <c r="B297" s="757" t="s">
        <v>565</v>
      </c>
      <c r="C297" s="758" t="s">
        <v>577</v>
      </c>
      <c r="D297" s="759" t="s">
        <v>578</v>
      </c>
      <c r="E297" s="760">
        <v>50113013</v>
      </c>
      <c r="F297" s="759" t="s">
        <v>1090</v>
      </c>
      <c r="G297" s="758" t="s">
        <v>595</v>
      </c>
      <c r="H297" s="758">
        <v>185525</v>
      </c>
      <c r="I297" s="758">
        <v>85525</v>
      </c>
      <c r="J297" s="758" t="s">
        <v>1093</v>
      </c>
      <c r="K297" s="758" t="s">
        <v>1094</v>
      </c>
      <c r="L297" s="761">
        <v>111.32000000000001</v>
      </c>
      <c r="M297" s="761">
        <v>1</v>
      </c>
      <c r="N297" s="762">
        <v>111.32000000000001</v>
      </c>
    </row>
    <row r="298" spans="1:14" ht="14.4" customHeight="1" x14ac:dyDescent="0.3">
      <c r="A298" s="756" t="s">
        <v>564</v>
      </c>
      <c r="B298" s="757" t="s">
        <v>565</v>
      </c>
      <c r="C298" s="758" t="s">
        <v>577</v>
      </c>
      <c r="D298" s="759" t="s">
        <v>578</v>
      </c>
      <c r="E298" s="760">
        <v>50113013</v>
      </c>
      <c r="F298" s="759" t="s">
        <v>1090</v>
      </c>
      <c r="G298" s="758" t="s">
        <v>592</v>
      </c>
      <c r="H298" s="758">
        <v>172972</v>
      </c>
      <c r="I298" s="758">
        <v>72972</v>
      </c>
      <c r="J298" s="758" t="s">
        <v>1095</v>
      </c>
      <c r="K298" s="758" t="s">
        <v>1096</v>
      </c>
      <c r="L298" s="761">
        <v>181.54736842105265</v>
      </c>
      <c r="M298" s="761">
        <v>38</v>
      </c>
      <c r="N298" s="762">
        <v>6898.8000000000011</v>
      </c>
    </row>
    <row r="299" spans="1:14" ht="14.4" customHeight="1" x14ac:dyDescent="0.3">
      <c r="A299" s="756" t="s">
        <v>564</v>
      </c>
      <c r="B299" s="757" t="s">
        <v>565</v>
      </c>
      <c r="C299" s="758" t="s">
        <v>577</v>
      </c>
      <c r="D299" s="759" t="s">
        <v>578</v>
      </c>
      <c r="E299" s="760">
        <v>50113013</v>
      </c>
      <c r="F299" s="759" t="s">
        <v>1090</v>
      </c>
      <c r="G299" s="758" t="s">
        <v>595</v>
      </c>
      <c r="H299" s="758">
        <v>105951</v>
      </c>
      <c r="I299" s="758">
        <v>5951</v>
      </c>
      <c r="J299" s="758" t="s">
        <v>1097</v>
      </c>
      <c r="K299" s="758" t="s">
        <v>1098</v>
      </c>
      <c r="L299" s="761">
        <v>114.92876943338045</v>
      </c>
      <c r="M299" s="761">
        <v>2</v>
      </c>
      <c r="N299" s="762">
        <v>229.8575388667609</v>
      </c>
    </row>
    <row r="300" spans="1:14" ht="14.4" customHeight="1" x14ac:dyDescent="0.3">
      <c r="A300" s="756" t="s">
        <v>564</v>
      </c>
      <c r="B300" s="757" t="s">
        <v>565</v>
      </c>
      <c r="C300" s="758" t="s">
        <v>577</v>
      </c>
      <c r="D300" s="759" t="s">
        <v>578</v>
      </c>
      <c r="E300" s="760">
        <v>50113013</v>
      </c>
      <c r="F300" s="759" t="s">
        <v>1090</v>
      </c>
      <c r="G300" s="758" t="s">
        <v>592</v>
      </c>
      <c r="H300" s="758">
        <v>168998</v>
      </c>
      <c r="I300" s="758">
        <v>68998</v>
      </c>
      <c r="J300" s="758" t="s">
        <v>1099</v>
      </c>
      <c r="K300" s="758" t="s">
        <v>1100</v>
      </c>
      <c r="L300" s="761">
        <v>234.06</v>
      </c>
      <c r="M300" s="761">
        <v>2</v>
      </c>
      <c r="N300" s="762">
        <v>468.12</v>
      </c>
    </row>
    <row r="301" spans="1:14" ht="14.4" customHeight="1" x14ac:dyDescent="0.3">
      <c r="A301" s="756" t="s">
        <v>564</v>
      </c>
      <c r="B301" s="757" t="s">
        <v>565</v>
      </c>
      <c r="C301" s="758" t="s">
        <v>577</v>
      </c>
      <c r="D301" s="759" t="s">
        <v>578</v>
      </c>
      <c r="E301" s="760">
        <v>50113013</v>
      </c>
      <c r="F301" s="759" t="s">
        <v>1090</v>
      </c>
      <c r="G301" s="758" t="s">
        <v>592</v>
      </c>
      <c r="H301" s="758">
        <v>201961</v>
      </c>
      <c r="I301" s="758">
        <v>201961</v>
      </c>
      <c r="J301" s="758" t="s">
        <v>1099</v>
      </c>
      <c r="K301" s="758" t="s">
        <v>1100</v>
      </c>
      <c r="L301" s="761">
        <v>233.94957142857149</v>
      </c>
      <c r="M301" s="761">
        <v>28</v>
      </c>
      <c r="N301" s="762">
        <v>6550.5880000000016</v>
      </c>
    </row>
    <row r="302" spans="1:14" ht="14.4" customHeight="1" x14ac:dyDescent="0.3">
      <c r="A302" s="756" t="s">
        <v>564</v>
      </c>
      <c r="B302" s="757" t="s">
        <v>565</v>
      </c>
      <c r="C302" s="758" t="s">
        <v>577</v>
      </c>
      <c r="D302" s="759" t="s">
        <v>578</v>
      </c>
      <c r="E302" s="760">
        <v>50113013</v>
      </c>
      <c r="F302" s="759" t="s">
        <v>1090</v>
      </c>
      <c r="G302" s="758" t="s">
        <v>595</v>
      </c>
      <c r="H302" s="758">
        <v>183817</v>
      </c>
      <c r="I302" s="758">
        <v>183817</v>
      </c>
      <c r="J302" s="758" t="s">
        <v>1101</v>
      </c>
      <c r="K302" s="758" t="s">
        <v>1102</v>
      </c>
      <c r="L302" s="761">
        <v>953.70000000000016</v>
      </c>
      <c r="M302" s="761">
        <v>12</v>
      </c>
      <c r="N302" s="762">
        <v>11444.400000000001</v>
      </c>
    </row>
    <row r="303" spans="1:14" ht="14.4" customHeight="1" x14ac:dyDescent="0.3">
      <c r="A303" s="756" t="s">
        <v>564</v>
      </c>
      <c r="B303" s="757" t="s">
        <v>565</v>
      </c>
      <c r="C303" s="758" t="s">
        <v>577</v>
      </c>
      <c r="D303" s="759" t="s">
        <v>578</v>
      </c>
      <c r="E303" s="760">
        <v>50113013</v>
      </c>
      <c r="F303" s="759" t="s">
        <v>1090</v>
      </c>
      <c r="G303" s="758" t="s">
        <v>592</v>
      </c>
      <c r="H303" s="758">
        <v>183926</v>
      </c>
      <c r="I303" s="758">
        <v>183926</v>
      </c>
      <c r="J303" s="758" t="s">
        <v>1103</v>
      </c>
      <c r="K303" s="758" t="s">
        <v>1102</v>
      </c>
      <c r="L303" s="761">
        <v>145.71221229282375</v>
      </c>
      <c r="M303" s="761">
        <v>45.400000000000055</v>
      </c>
      <c r="N303" s="762">
        <v>6615.3344380942062</v>
      </c>
    </row>
    <row r="304" spans="1:14" ht="14.4" customHeight="1" x14ac:dyDescent="0.3">
      <c r="A304" s="756" t="s">
        <v>564</v>
      </c>
      <c r="B304" s="757" t="s">
        <v>565</v>
      </c>
      <c r="C304" s="758" t="s">
        <v>577</v>
      </c>
      <c r="D304" s="759" t="s">
        <v>578</v>
      </c>
      <c r="E304" s="760">
        <v>50113013</v>
      </c>
      <c r="F304" s="759" t="s">
        <v>1090</v>
      </c>
      <c r="G304" s="758" t="s">
        <v>592</v>
      </c>
      <c r="H304" s="758">
        <v>131654</v>
      </c>
      <c r="I304" s="758">
        <v>131654</v>
      </c>
      <c r="J304" s="758" t="s">
        <v>1104</v>
      </c>
      <c r="K304" s="758" t="s">
        <v>1105</v>
      </c>
      <c r="L304" s="761">
        <v>264</v>
      </c>
      <c r="M304" s="761">
        <v>2</v>
      </c>
      <c r="N304" s="762">
        <v>528</v>
      </c>
    </row>
    <row r="305" spans="1:14" ht="14.4" customHeight="1" x14ac:dyDescent="0.3">
      <c r="A305" s="756" t="s">
        <v>564</v>
      </c>
      <c r="B305" s="757" t="s">
        <v>565</v>
      </c>
      <c r="C305" s="758" t="s">
        <v>577</v>
      </c>
      <c r="D305" s="759" t="s">
        <v>578</v>
      </c>
      <c r="E305" s="760">
        <v>50113013</v>
      </c>
      <c r="F305" s="759" t="s">
        <v>1090</v>
      </c>
      <c r="G305" s="758" t="s">
        <v>592</v>
      </c>
      <c r="H305" s="758">
        <v>131656</v>
      </c>
      <c r="I305" s="758">
        <v>131656</v>
      </c>
      <c r="J305" s="758" t="s">
        <v>1106</v>
      </c>
      <c r="K305" s="758" t="s">
        <v>1107</v>
      </c>
      <c r="L305" s="761">
        <v>517</v>
      </c>
      <c r="M305" s="761">
        <v>2</v>
      </c>
      <c r="N305" s="762">
        <v>1034</v>
      </c>
    </row>
    <row r="306" spans="1:14" ht="14.4" customHeight="1" x14ac:dyDescent="0.3">
      <c r="A306" s="756" t="s">
        <v>564</v>
      </c>
      <c r="B306" s="757" t="s">
        <v>565</v>
      </c>
      <c r="C306" s="758" t="s">
        <v>577</v>
      </c>
      <c r="D306" s="759" t="s">
        <v>578</v>
      </c>
      <c r="E306" s="760">
        <v>50113013</v>
      </c>
      <c r="F306" s="759" t="s">
        <v>1090</v>
      </c>
      <c r="G306" s="758" t="s">
        <v>592</v>
      </c>
      <c r="H306" s="758">
        <v>151458</v>
      </c>
      <c r="I306" s="758">
        <v>151458</v>
      </c>
      <c r="J306" s="758" t="s">
        <v>1108</v>
      </c>
      <c r="K306" s="758" t="s">
        <v>1109</v>
      </c>
      <c r="L306" s="761">
        <v>217.8</v>
      </c>
      <c r="M306" s="761">
        <v>2</v>
      </c>
      <c r="N306" s="762">
        <v>435.6</v>
      </c>
    </row>
    <row r="307" spans="1:14" ht="14.4" customHeight="1" x14ac:dyDescent="0.3">
      <c r="A307" s="756" t="s">
        <v>564</v>
      </c>
      <c r="B307" s="757" t="s">
        <v>565</v>
      </c>
      <c r="C307" s="758" t="s">
        <v>577</v>
      </c>
      <c r="D307" s="759" t="s">
        <v>578</v>
      </c>
      <c r="E307" s="760">
        <v>50113013</v>
      </c>
      <c r="F307" s="759" t="s">
        <v>1090</v>
      </c>
      <c r="G307" s="758" t="s">
        <v>592</v>
      </c>
      <c r="H307" s="758">
        <v>115658</v>
      </c>
      <c r="I307" s="758">
        <v>15658</v>
      </c>
      <c r="J307" s="758" t="s">
        <v>1110</v>
      </c>
      <c r="K307" s="758" t="s">
        <v>1111</v>
      </c>
      <c r="L307" s="761">
        <v>58.72</v>
      </c>
      <c r="M307" s="761">
        <v>2</v>
      </c>
      <c r="N307" s="762">
        <v>117.44</v>
      </c>
    </row>
    <row r="308" spans="1:14" ht="14.4" customHeight="1" x14ac:dyDescent="0.3">
      <c r="A308" s="756" t="s">
        <v>564</v>
      </c>
      <c r="B308" s="757" t="s">
        <v>565</v>
      </c>
      <c r="C308" s="758" t="s">
        <v>577</v>
      </c>
      <c r="D308" s="759" t="s">
        <v>578</v>
      </c>
      <c r="E308" s="760">
        <v>50113013</v>
      </c>
      <c r="F308" s="759" t="s">
        <v>1090</v>
      </c>
      <c r="G308" s="758" t="s">
        <v>592</v>
      </c>
      <c r="H308" s="758">
        <v>162180</v>
      </c>
      <c r="I308" s="758">
        <v>162180</v>
      </c>
      <c r="J308" s="758" t="s">
        <v>1112</v>
      </c>
      <c r="K308" s="758" t="s">
        <v>1113</v>
      </c>
      <c r="L308" s="761">
        <v>152.9</v>
      </c>
      <c r="M308" s="761">
        <v>3.9000000000000004</v>
      </c>
      <c r="N308" s="762">
        <v>596.31000000000006</v>
      </c>
    </row>
    <row r="309" spans="1:14" ht="14.4" customHeight="1" x14ac:dyDescent="0.3">
      <c r="A309" s="756" t="s">
        <v>564</v>
      </c>
      <c r="B309" s="757" t="s">
        <v>565</v>
      </c>
      <c r="C309" s="758" t="s">
        <v>577</v>
      </c>
      <c r="D309" s="759" t="s">
        <v>578</v>
      </c>
      <c r="E309" s="760">
        <v>50113013</v>
      </c>
      <c r="F309" s="759" t="s">
        <v>1090</v>
      </c>
      <c r="G309" s="758" t="s">
        <v>592</v>
      </c>
      <c r="H309" s="758">
        <v>162187</v>
      </c>
      <c r="I309" s="758">
        <v>162187</v>
      </c>
      <c r="J309" s="758" t="s">
        <v>1114</v>
      </c>
      <c r="K309" s="758" t="s">
        <v>1115</v>
      </c>
      <c r="L309" s="761">
        <v>286</v>
      </c>
      <c r="M309" s="761">
        <v>4</v>
      </c>
      <c r="N309" s="762">
        <v>1144</v>
      </c>
    </row>
    <row r="310" spans="1:14" ht="14.4" customHeight="1" x14ac:dyDescent="0.3">
      <c r="A310" s="756" t="s">
        <v>564</v>
      </c>
      <c r="B310" s="757" t="s">
        <v>565</v>
      </c>
      <c r="C310" s="758" t="s">
        <v>577</v>
      </c>
      <c r="D310" s="759" t="s">
        <v>578</v>
      </c>
      <c r="E310" s="760">
        <v>50113013</v>
      </c>
      <c r="F310" s="759" t="s">
        <v>1090</v>
      </c>
      <c r="G310" s="758" t="s">
        <v>595</v>
      </c>
      <c r="H310" s="758">
        <v>849655</v>
      </c>
      <c r="I310" s="758">
        <v>129836</v>
      </c>
      <c r="J310" s="758" t="s">
        <v>1116</v>
      </c>
      <c r="K310" s="758" t="s">
        <v>1117</v>
      </c>
      <c r="L310" s="761">
        <v>264</v>
      </c>
      <c r="M310" s="761">
        <v>7</v>
      </c>
      <c r="N310" s="762">
        <v>1848</v>
      </c>
    </row>
    <row r="311" spans="1:14" ht="14.4" customHeight="1" x14ac:dyDescent="0.3">
      <c r="A311" s="756" t="s">
        <v>564</v>
      </c>
      <c r="B311" s="757" t="s">
        <v>565</v>
      </c>
      <c r="C311" s="758" t="s">
        <v>577</v>
      </c>
      <c r="D311" s="759" t="s">
        <v>578</v>
      </c>
      <c r="E311" s="760">
        <v>50113013</v>
      </c>
      <c r="F311" s="759" t="s">
        <v>1090</v>
      </c>
      <c r="G311" s="758" t="s">
        <v>595</v>
      </c>
      <c r="H311" s="758">
        <v>849887</v>
      </c>
      <c r="I311" s="758">
        <v>129834</v>
      </c>
      <c r="J311" s="758" t="s">
        <v>1118</v>
      </c>
      <c r="K311" s="758" t="s">
        <v>566</v>
      </c>
      <c r="L311" s="761">
        <v>155.1</v>
      </c>
      <c r="M311" s="761">
        <v>7</v>
      </c>
      <c r="N311" s="762">
        <v>1085.7</v>
      </c>
    </row>
    <row r="312" spans="1:14" ht="14.4" customHeight="1" x14ac:dyDescent="0.3">
      <c r="A312" s="756" t="s">
        <v>564</v>
      </c>
      <c r="B312" s="757" t="s">
        <v>565</v>
      </c>
      <c r="C312" s="758" t="s">
        <v>577</v>
      </c>
      <c r="D312" s="759" t="s">
        <v>578</v>
      </c>
      <c r="E312" s="760">
        <v>50113013</v>
      </c>
      <c r="F312" s="759" t="s">
        <v>1090</v>
      </c>
      <c r="G312" s="758" t="s">
        <v>592</v>
      </c>
      <c r="H312" s="758">
        <v>120605</v>
      </c>
      <c r="I312" s="758">
        <v>20605</v>
      </c>
      <c r="J312" s="758" t="s">
        <v>1119</v>
      </c>
      <c r="K312" s="758" t="s">
        <v>1120</v>
      </c>
      <c r="L312" s="761">
        <v>607.22</v>
      </c>
      <c r="M312" s="761">
        <v>4</v>
      </c>
      <c r="N312" s="762">
        <v>2428.88</v>
      </c>
    </row>
    <row r="313" spans="1:14" ht="14.4" customHeight="1" x14ac:dyDescent="0.3">
      <c r="A313" s="756" t="s">
        <v>564</v>
      </c>
      <c r="B313" s="757" t="s">
        <v>565</v>
      </c>
      <c r="C313" s="758" t="s">
        <v>577</v>
      </c>
      <c r="D313" s="759" t="s">
        <v>578</v>
      </c>
      <c r="E313" s="760">
        <v>50113013</v>
      </c>
      <c r="F313" s="759" t="s">
        <v>1090</v>
      </c>
      <c r="G313" s="758" t="s">
        <v>592</v>
      </c>
      <c r="H313" s="758">
        <v>844576</v>
      </c>
      <c r="I313" s="758">
        <v>100339</v>
      </c>
      <c r="J313" s="758" t="s">
        <v>1121</v>
      </c>
      <c r="K313" s="758" t="s">
        <v>1122</v>
      </c>
      <c r="L313" s="761">
        <v>97.61</v>
      </c>
      <c r="M313" s="761">
        <v>2</v>
      </c>
      <c r="N313" s="762">
        <v>195.22</v>
      </c>
    </row>
    <row r="314" spans="1:14" ht="14.4" customHeight="1" x14ac:dyDescent="0.3">
      <c r="A314" s="756" t="s">
        <v>564</v>
      </c>
      <c r="B314" s="757" t="s">
        <v>565</v>
      </c>
      <c r="C314" s="758" t="s">
        <v>577</v>
      </c>
      <c r="D314" s="759" t="s">
        <v>578</v>
      </c>
      <c r="E314" s="760">
        <v>50113013</v>
      </c>
      <c r="F314" s="759" t="s">
        <v>1090</v>
      </c>
      <c r="G314" s="758" t="s">
        <v>592</v>
      </c>
      <c r="H314" s="758">
        <v>197654</v>
      </c>
      <c r="I314" s="758">
        <v>97654</v>
      </c>
      <c r="J314" s="758" t="s">
        <v>1123</v>
      </c>
      <c r="K314" s="758" t="s">
        <v>1124</v>
      </c>
      <c r="L314" s="761">
        <v>35.049999999999997</v>
      </c>
      <c r="M314" s="761">
        <v>5</v>
      </c>
      <c r="N314" s="762">
        <v>175.25</v>
      </c>
    </row>
    <row r="315" spans="1:14" ht="14.4" customHeight="1" x14ac:dyDescent="0.3">
      <c r="A315" s="756" t="s">
        <v>564</v>
      </c>
      <c r="B315" s="757" t="s">
        <v>565</v>
      </c>
      <c r="C315" s="758" t="s">
        <v>577</v>
      </c>
      <c r="D315" s="759" t="s">
        <v>578</v>
      </c>
      <c r="E315" s="760">
        <v>50113013</v>
      </c>
      <c r="F315" s="759" t="s">
        <v>1090</v>
      </c>
      <c r="G315" s="758" t="s">
        <v>592</v>
      </c>
      <c r="H315" s="758">
        <v>162052</v>
      </c>
      <c r="I315" s="758">
        <v>62052</v>
      </c>
      <c r="J315" s="758" t="s">
        <v>1125</v>
      </c>
      <c r="K315" s="758" t="s">
        <v>1126</v>
      </c>
      <c r="L315" s="761">
        <v>98.92000000000003</v>
      </c>
      <c r="M315" s="761">
        <v>1</v>
      </c>
      <c r="N315" s="762">
        <v>98.92000000000003</v>
      </c>
    </row>
    <row r="316" spans="1:14" ht="14.4" customHeight="1" x14ac:dyDescent="0.3">
      <c r="A316" s="756" t="s">
        <v>564</v>
      </c>
      <c r="B316" s="757" t="s">
        <v>565</v>
      </c>
      <c r="C316" s="758" t="s">
        <v>577</v>
      </c>
      <c r="D316" s="759" t="s">
        <v>578</v>
      </c>
      <c r="E316" s="760">
        <v>50113013</v>
      </c>
      <c r="F316" s="759" t="s">
        <v>1090</v>
      </c>
      <c r="G316" s="758" t="s">
        <v>592</v>
      </c>
      <c r="H316" s="758">
        <v>395399</v>
      </c>
      <c r="I316" s="758">
        <v>101112</v>
      </c>
      <c r="J316" s="758" t="s">
        <v>1127</v>
      </c>
      <c r="K316" s="758" t="s">
        <v>1128</v>
      </c>
      <c r="L316" s="761">
        <v>294.03987999999998</v>
      </c>
      <c r="M316" s="761">
        <v>50</v>
      </c>
      <c r="N316" s="762">
        <v>14701.993999999999</v>
      </c>
    </row>
    <row r="317" spans="1:14" ht="14.4" customHeight="1" x14ac:dyDescent="0.3">
      <c r="A317" s="756" t="s">
        <v>564</v>
      </c>
      <c r="B317" s="757" t="s">
        <v>565</v>
      </c>
      <c r="C317" s="758" t="s">
        <v>577</v>
      </c>
      <c r="D317" s="759" t="s">
        <v>578</v>
      </c>
      <c r="E317" s="760">
        <v>50113013</v>
      </c>
      <c r="F317" s="759" t="s">
        <v>1090</v>
      </c>
      <c r="G317" s="758" t="s">
        <v>592</v>
      </c>
      <c r="H317" s="758">
        <v>101066</v>
      </c>
      <c r="I317" s="758">
        <v>1066</v>
      </c>
      <c r="J317" s="758" t="s">
        <v>1129</v>
      </c>
      <c r="K317" s="758" t="s">
        <v>1130</v>
      </c>
      <c r="L317" s="761">
        <v>51.039663080646861</v>
      </c>
      <c r="M317" s="761">
        <v>5</v>
      </c>
      <c r="N317" s="762">
        <v>255.19831540323429</v>
      </c>
    </row>
    <row r="318" spans="1:14" ht="14.4" customHeight="1" x14ac:dyDescent="0.3">
      <c r="A318" s="756" t="s">
        <v>564</v>
      </c>
      <c r="B318" s="757" t="s">
        <v>565</v>
      </c>
      <c r="C318" s="758" t="s">
        <v>577</v>
      </c>
      <c r="D318" s="759" t="s">
        <v>578</v>
      </c>
      <c r="E318" s="760">
        <v>50113013</v>
      </c>
      <c r="F318" s="759" t="s">
        <v>1090</v>
      </c>
      <c r="G318" s="758" t="s">
        <v>592</v>
      </c>
      <c r="H318" s="758">
        <v>100707</v>
      </c>
      <c r="I318" s="758">
        <v>707</v>
      </c>
      <c r="J318" s="758" t="s">
        <v>1131</v>
      </c>
      <c r="K318" s="758" t="s">
        <v>1132</v>
      </c>
      <c r="L318" s="761">
        <v>112.37000000000006</v>
      </c>
      <c r="M318" s="761">
        <v>1</v>
      </c>
      <c r="N318" s="762">
        <v>112.37000000000006</v>
      </c>
    </row>
    <row r="319" spans="1:14" ht="14.4" customHeight="1" x14ac:dyDescent="0.3">
      <c r="A319" s="756" t="s">
        <v>564</v>
      </c>
      <c r="B319" s="757" t="s">
        <v>565</v>
      </c>
      <c r="C319" s="758" t="s">
        <v>577</v>
      </c>
      <c r="D319" s="759" t="s">
        <v>578</v>
      </c>
      <c r="E319" s="760">
        <v>50113013</v>
      </c>
      <c r="F319" s="759" t="s">
        <v>1090</v>
      </c>
      <c r="G319" s="758" t="s">
        <v>592</v>
      </c>
      <c r="H319" s="758">
        <v>207280</v>
      </c>
      <c r="I319" s="758">
        <v>207280</v>
      </c>
      <c r="J319" s="758" t="s">
        <v>1133</v>
      </c>
      <c r="K319" s="758" t="s">
        <v>1134</v>
      </c>
      <c r="L319" s="761">
        <v>90.22</v>
      </c>
      <c r="M319" s="761">
        <v>1</v>
      </c>
      <c r="N319" s="762">
        <v>90.22</v>
      </c>
    </row>
    <row r="320" spans="1:14" ht="14.4" customHeight="1" x14ac:dyDescent="0.3">
      <c r="A320" s="756" t="s">
        <v>564</v>
      </c>
      <c r="B320" s="757" t="s">
        <v>565</v>
      </c>
      <c r="C320" s="758" t="s">
        <v>577</v>
      </c>
      <c r="D320" s="759" t="s">
        <v>578</v>
      </c>
      <c r="E320" s="760">
        <v>50113013</v>
      </c>
      <c r="F320" s="759" t="s">
        <v>1090</v>
      </c>
      <c r="G320" s="758" t="s">
        <v>592</v>
      </c>
      <c r="H320" s="758">
        <v>847476</v>
      </c>
      <c r="I320" s="758">
        <v>112782</v>
      </c>
      <c r="J320" s="758" t="s">
        <v>1135</v>
      </c>
      <c r="K320" s="758" t="s">
        <v>1136</v>
      </c>
      <c r="L320" s="761">
        <v>674.3124444444444</v>
      </c>
      <c r="M320" s="761">
        <v>2.25</v>
      </c>
      <c r="N320" s="762">
        <v>1517.203</v>
      </c>
    </row>
    <row r="321" spans="1:14" ht="14.4" customHeight="1" x14ac:dyDescent="0.3">
      <c r="A321" s="756" t="s">
        <v>564</v>
      </c>
      <c r="B321" s="757" t="s">
        <v>565</v>
      </c>
      <c r="C321" s="758" t="s">
        <v>577</v>
      </c>
      <c r="D321" s="759" t="s">
        <v>578</v>
      </c>
      <c r="E321" s="760">
        <v>50113013</v>
      </c>
      <c r="F321" s="759" t="s">
        <v>1090</v>
      </c>
      <c r="G321" s="758" t="s">
        <v>592</v>
      </c>
      <c r="H321" s="758">
        <v>96414</v>
      </c>
      <c r="I321" s="758">
        <v>96414</v>
      </c>
      <c r="J321" s="758" t="s">
        <v>1137</v>
      </c>
      <c r="K321" s="758" t="s">
        <v>1138</v>
      </c>
      <c r="L321" s="761">
        <v>57.99018181818181</v>
      </c>
      <c r="M321" s="761">
        <v>22</v>
      </c>
      <c r="N321" s="762">
        <v>1275.7839999999999</v>
      </c>
    </row>
    <row r="322" spans="1:14" ht="14.4" customHeight="1" x14ac:dyDescent="0.3">
      <c r="A322" s="756" t="s">
        <v>564</v>
      </c>
      <c r="B322" s="757" t="s">
        <v>565</v>
      </c>
      <c r="C322" s="758" t="s">
        <v>577</v>
      </c>
      <c r="D322" s="759" t="s">
        <v>578</v>
      </c>
      <c r="E322" s="760">
        <v>50113013</v>
      </c>
      <c r="F322" s="759" t="s">
        <v>1090</v>
      </c>
      <c r="G322" s="758" t="s">
        <v>592</v>
      </c>
      <c r="H322" s="758">
        <v>216183</v>
      </c>
      <c r="I322" s="758">
        <v>216183</v>
      </c>
      <c r="J322" s="758" t="s">
        <v>1139</v>
      </c>
      <c r="K322" s="758" t="s">
        <v>1140</v>
      </c>
      <c r="L322" s="761">
        <v>0</v>
      </c>
      <c r="M322" s="761">
        <v>0</v>
      </c>
      <c r="N322" s="762">
        <v>0</v>
      </c>
    </row>
    <row r="323" spans="1:14" ht="14.4" customHeight="1" x14ac:dyDescent="0.3">
      <c r="A323" s="756" t="s">
        <v>564</v>
      </c>
      <c r="B323" s="757" t="s">
        <v>565</v>
      </c>
      <c r="C323" s="758" t="s">
        <v>577</v>
      </c>
      <c r="D323" s="759" t="s">
        <v>578</v>
      </c>
      <c r="E323" s="760">
        <v>50113013</v>
      </c>
      <c r="F323" s="759" t="s">
        <v>1090</v>
      </c>
      <c r="G323" s="758" t="s">
        <v>592</v>
      </c>
      <c r="H323" s="758">
        <v>202740</v>
      </c>
      <c r="I323" s="758">
        <v>202740</v>
      </c>
      <c r="J323" s="758" t="s">
        <v>1141</v>
      </c>
      <c r="K323" s="758" t="s">
        <v>1142</v>
      </c>
      <c r="L323" s="761">
        <v>393.82000000000016</v>
      </c>
      <c r="M323" s="761">
        <v>1</v>
      </c>
      <c r="N323" s="762">
        <v>393.82000000000016</v>
      </c>
    </row>
    <row r="324" spans="1:14" ht="14.4" customHeight="1" x14ac:dyDescent="0.3">
      <c r="A324" s="756" t="s">
        <v>564</v>
      </c>
      <c r="B324" s="757" t="s">
        <v>565</v>
      </c>
      <c r="C324" s="758" t="s">
        <v>577</v>
      </c>
      <c r="D324" s="759" t="s">
        <v>578</v>
      </c>
      <c r="E324" s="760">
        <v>50113013</v>
      </c>
      <c r="F324" s="759" t="s">
        <v>1090</v>
      </c>
      <c r="G324" s="758" t="s">
        <v>592</v>
      </c>
      <c r="H324" s="758">
        <v>207116</v>
      </c>
      <c r="I324" s="758">
        <v>207116</v>
      </c>
      <c r="J324" s="758" t="s">
        <v>1143</v>
      </c>
      <c r="K324" s="758" t="s">
        <v>1144</v>
      </c>
      <c r="L324" s="761">
        <v>419.52</v>
      </c>
      <c r="M324" s="761">
        <v>2</v>
      </c>
      <c r="N324" s="762">
        <v>839.04</v>
      </c>
    </row>
    <row r="325" spans="1:14" ht="14.4" customHeight="1" x14ac:dyDescent="0.3">
      <c r="A325" s="756" t="s">
        <v>564</v>
      </c>
      <c r="B325" s="757" t="s">
        <v>565</v>
      </c>
      <c r="C325" s="758" t="s">
        <v>577</v>
      </c>
      <c r="D325" s="759" t="s">
        <v>578</v>
      </c>
      <c r="E325" s="760">
        <v>50113013</v>
      </c>
      <c r="F325" s="759" t="s">
        <v>1090</v>
      </c>
      <c r="G325" s="758" t="s">
        <v>592</v>
      </c>
      <c r="H325" s="758">
        <v>132559</v>
      </c>
      <c r="I325" s="758">
        <v>32559</v>
      </c>
      <c r="J325" s="758" t="s">
        <v>1145</v>
      </c>
      <c r="K325" s="758" t="s">
        <v>1146</v>
      </c>
      <c r="L325" s="761">
        <v>66.949999999999989</v>
      </c>
      <c r="M325" s="761">
        <v>2</v>
      </c>
      <c r="N325" s="762">
        <v>133.89999999999998</v>
      </c>
    </row>
    <row r="326" spans="1:14" ht="14.4" customHeight="1" x14ac:dyDescent="0.3">
      <c r="A326" s="756" t="s">
        <v>564</v>
      </c>
      <c r="B326" s="757" t="s">
        <v>565</v>
      </c>
      <c r="C326" s="758" t="s">
        <v>577</v>
      </c>
      <c r="D326" s="759" t="s">
        <v>578</v>
      </c>
      <c r="E326" s="760">
        <v>50113013</v>
      </c>
      <c r="F326" s="759" t="s">
        <v>1090</v>
      </c>
      <c r="G326" s="758" t="s">
        <v>592</v>
      </c>
      <c r="H326" s="758">
        <v>201970</v>
      </c>
      <c r="I326" s="758">
        <v>201970</v>
      </c>
      <c r="J326" s="758" t="s">
        <v>1147</v>
      </c>
      <c r="K326" s="758" t="s">
        <v>1148</v>
      </c>
      <c r="L326" s="761">
        <v>72.640000000000015</v>
      </c>
      <c r="M326" s="761">
        <v>3</v>
      </c>
      <c r="N326" s="762">
        <v>217.92000000000004</v>
      </c>
    </row>
    <row r="327" spans="1:14" ht="14.4" customHeight="1" x14ac:dyDescent="0.3">
      <c r="A327" s="756" t="s">
        <v>564</v>
      </c>
      <c r="B327" s="757" t="s">
        <v>565</v>
      </c>
      <c r="C327" s="758" t="s">
        <v>577</v>
      </c>
      <c r="D327" s="759" t="s">
        <v>578</v>
      </c>
      <c r="E327" s="760">
        <v>50113013</v>
      </c>
      <c r="F327" s="759" t="s">
        <v>1090</v>
      </c>
      <c r="G327" s="758" t="s">
        <v>592</v>
      </c>
      <c r="H327" s="758">
        <v>201977</v>
      </c>
      <c r="I327" s="758">
        <v>201977</v>
      </c>
      <c r="J327" s="758" t="s">
        <v>1149</v>
      </c>
      <c r="K327" s="758" t="s">
        <v>1150</v>
      </c>
      <c r="L327" s="761">
        <v>416.94</v>
      </c>
      <c r="M327" s="761">
        <v>6</v>
      </c>
      <c r="N327" s="762">
        <v>2501.64</v>
      </c>
    </row>
    <row r="328" spans="1:14" ht="14.4" customHeight="1" x14ac:dyDescent="0.3">
      <c r="A328" s="756" t="s">
        <v>564</v>
      </c>
      <c r="B328" s="757" t="s">
        <v>565</v>
      </c>
      <c r="C328" s="758" t="s">
        <v>577</v>
      </c>
      <c r="D328" s="759" t="s">
        <v>578</v>
      </c>
      <c r="E328" s="760">
        <v>50113013</v>
      </c>
      <c r="F328" s="759" t="s">
        <v>1090</v>
      </c>
      <c r="G328" s="758" t="s">
        <v>595</v>
      </c>
      <c r="H328" s="758">
        <v>113453</v>
      </c>
      <c r="I328" s="758">
        <v>113453</v>
      </c>
      <c r="J328" s="758" t="s">
        <v>1151</v>
      </c>
      <c r="K328" s="758" t="s">
        <v>1152</v>
      </c>
      <c r="L328" s="761">
        <v>462</v>
      </c>
      <c r="M328" s="761">
        <v>10</v>
      </c>
      <c r="N328" s="762">
        <v>4620</v>
      </c>
    </row>
    <row r="329" spans="1:14" ht="14.4" customHeight="1" x14ac:dyDescent="0.3">
      <c r="A329" s="756" t="s">
        <v>564</v>
      </c>
      <c r="B329" s="757" t="s">
        <v>565</v>
      </c>
      <c r="C329" s="758" t="s">
        <v>577</v>
      </c>
      <c r="D329" s="759" t="s">
        <v>578</v>
      </c>
      <c r="E329" s="760">
        <v>50113013</v>
      </c>
      <c r="F329" s="759" t="s">
        <v>1090</v>
      </c>
      <c r="G329" s="758" t="s">
        <v>566</v>
      </c>
      <c r="H329" s="758">
        <v>201030</v>
      </c>
      <c r="I329" s="758">
        <v>201030</v>
      </c>
      <c r="J329" s="758" t="s">
        <v>1153</v>
      </c>
      <c r="K329" s="758" t="s">
        <v>1154</v>
      </c>
      <c r="L329" s="761">
        <v>26.610000000000003</v>
      </c>
      <c r="M329" s="761">
        <v>210</v>
      </c>
      <c r="N329" s="762">
        <v>5588.1</v>
      </c>
    </row>
    <row r="330" spans="1:14" ht="14.4" customHeight="1" x14ac:dyDescent="0.3">
      <c r="A330" s="756" t="s">
        <v>564</v>
      </c>
      <c r="B330" s="757" t="s">
        <v>565</v>
      </c>
      <c r="C330" s="758" t="s">
        <v>577</v>
      </c>
      <c r="D330" s="759" t="s">
        <v>578</v>
      </c>
      <c r="E330" s="760">
        <v>50113013</v>
      </c>
      <c r="F330" s="759" t="s">
        <v>1090</v>
      </c>
      <c r="G330" s="758" t="s">
        <v>592</v>
      </c>
      <c r="H330" s="758">
        <v>106264</v>
      </c>
      <c r="I330" s="758">
        <v>6264</v>
      </c>
      <c r="J330" s="758" t="s">
        <v>1155</v>
      </c>
      <c r="K330" s="758" t="s">
        <v>1156</v>
      </c>
      <c r="L330" s="761">
        <v>31.857408527581203</v>
      </c>
      <c r="M330" s="761">
        <v>27</v>
      </c>
      <c r="N330" s="762">
        <v>860.15003024469252</v>
      </c>
    </row>
    <row r="331" spans="1:14" ht="14.4" customHeight="1" x14ac:dyDescent="0.3">
      <c r="A331" s="756" t="s">
        <v>564</v>
      </c>
      <c r="B331" s="757" t="s">
        <v>565</v>
      </c>
      <c r="C331" s="758" t="s">
        <v>577</v>
      </c>
      <c r="D331" s="759" t="s">
        <v>578</v>
      </c>
      <c r="E331" s="760">
        <v>50113013</v>
      </c>
      <c r="F331" s="759" t="s">
        <v>1090</v>
      </c>
      <c r="G331" s="758" t="s">
        <v>592</v>
      </c>
      <c r="H331" s="758">
        <v>116600</v>
      </c>
      <c r="I331" s="758">
        <v>16600</v>
      </c>
      <c r="J331" s="758" t="s">
        <v>1157</v>
      </c>
      <c r="K331" s="758" t="s">
        <v>1158</v>
      </c>
      <c r="L331" s="761">
        <v>23.560000000000013</v>
      </c>
      <c r="M331" s="761">
        <v>651</v>
      </c>
      <c r="N331" s="762">
        <v>15337.560000000009</v>
      </c>
    </row>
    <row r="332" spans="1:14" ht="14.4" customHeight="1" x14ac:dyDescent="0.3">
      <c r="A332" s="756" t="s">
        <v>564</v>
      </c>
      <c r="B332" s="757" t="s">
        <v>565</v>
      </c>
      <c r="C332" s="758" t="s">
        <v>577</v>
      </c>
      <c r="D332" s="759" t="s">
        <v>578</v>
      </c>
      <c r="E332" s="760">
        <v>50113013</v>
      </c>
      <c r="F332" s="759" t="s">
        <v>1090</v>
      </c>
      <c r="G332" s="758" t="s">
        <v>592</v>
      </c>
      <c r="H332" s="758">
        <v>117149</v>
      </c>
      <c r="I332" s="758">
        <v>17149</v>
      </c>
      <c r="J332" s="758" t="s">
        <v>1157</v>
      </c>
      <c r="K332" s="758" t="s">
        <v>1159</v>
      </c>
      <c r="L332" s="761">
        <v>164.00575751298831</v>
      </c>
      <c r="M332" s="761">
        <v>18</v>
      </c>
      <c r="N332" s="762">
        <v>2952.1036352337896</v>
      </c>
    </row>
    <row r="333" spans="1:14" ht="14.4" customHeight="1" x14ac:dyDescent="0.3">
      <c r="A333" s="756" t="s">
        <v>564</v>
      </c>
      <c r="B333" s="757" t="s">
        <v>565</v>
      </c>
      <c r="C333" s="758" t="s">
        <v>577</v>
      </c>
      <c r="D333" s="759" t="s">
        <v>578</v>
      </c>
      <c r="E333" s="760">
        <v>50113013</v>
      </c>
      <c r="F333" s="759" t="s">
        <v>1090</v>
      </c>
      <c r="G333" s="758" t="s">
        <v>595</v>
      </c>
      <c r="H333" s="758">
        <v>166269</v>
      </c>
      <c r="I333" s="758">
        <v>166269</v>
      </c>
      <c r="J333" s="758" t="s">
        <v>1160</v>
      </c>
      <c r="K333" s="758" t="s">
        <v>1161</v>
      </c>
      <c r="L333" s="761">
        <v>55.704444444444441</v>
      </c>
      <c r="M333" s="761">
        <v>90</v>
      </c>
      <c r="N333" s="762">
        <v>5013.3999999999996</v>
      </c>
    </row>
    <row r="334" spans="1:14" ht="14.4" customHeight="1" x14ac:dyDescent="0.3">
      <c r="A334" s="756" t="s">
        <v>564</v>
      </c>
      <c r="B334" s="757" t="s">
        <v>565</v>
      </c>
      <c r="C334" s="758" t="s">
        <v>577</v>
      </c>
      <c r="D334" s="759" t="s">
        <v>578</v>
      </c>
      <c r="E334" s="760">
        <v>50113013</v>
      </c>
      <c r="F334" s="759" t="s">
        <v>1090</v>
      </c>
      <c r="G334" s="758" t="s">
        <v>595</v>
      </c>
      <c r="H334" s="758">
        <v>166265</v>
      </c>
      <c r="I334" s="758">
        <v>166265</v>
      </c>
      <c r="J334" s="758" t="s">
        <v>1162</v>
      </c>
      <c r="K334" s="758" t="s">
        <v>1140</v>
      </c>
      <c r="L334" s="761">
        <v>34.226666666666667</v>
      </c>
      <c r="M334" s="761">
        <v>30</v>
      </c>
      <c r="N334" s="762">
        <v>1026.8</v>
      </c>
    </row>
    <row r="335" spans="1:14" ht="14.4" customHeight="1" x14ac:dyDescent="0.3">
      <c r="A335" s="756" t="s">
        <v>564</v>
      </c>
      <c r="B335" s="757" t="s">
        <v>565</v>
      </c>
      <c r="C335" s="758" t="s">
        <v>577</v>
      </c>
      <c r="D335" s="759" t="s">
        <v>578</v>
      </c>
      <c r="E335" s="760">
        <v>50113014</v>
      </c>
      <c r="F335" s="759" t="s">
        <v>1163</v>
      </c>
      <c r="G335" s="758" t="s">
        <v>592</v>
      </c>
      <c r="H335" s="758">
        <v>186397</v>
      </c>
      <c r="I335" s="758">
        <v>86397</v>
      </c>
      <c r="J335" s="758" t="s">
        <v>1164</v>
      </c>
      <c r="K335" s="758" t="s">
        <v>1165</v>
      </c>
      <c r="L335" s="761">
        <v>90.38000000000001</v>
      </c>
      <c r="M335" s="761">
        <v>1</v>
      </c>
      <c r="N335" s="762">
        <v>90.38000000000001</v>
      </c>
    </row>
    <row r="336" spans="1:14" ht="14.4" customHeight="1" x14ac:dyDescent="0.3">
      <c r="A336" s="756" t="s">
        <v>564</v>
      </c>
      <c r="B336" s="757" t="s">
        <v>565</v>
      </c>
      <c r="C336" s="758" t="s">
        <v>577</v>
      </c>
      <c r="D336" s="759" t="s">
        <v>578</v>
      </c>
      <c r="E336" s="760">
        <v>50113014</v>
      </c>
      <c r="F336" s="759" t="s">
        <v>1163</v>
      </c>
      <c r="G336" s="758" t="s">
        <v>592</v>
      </c>
      <c r="H336" s="758">
        <v>165485</v>
      </c>
      <c r="I336" s="758">
        <v>65485</v>
      </c>
      <c r="J336" s="758" t="s">
        <v>1166</v>
      </c>
      <c r="K336" s="758" t="s">
        <v>1167</v>
      </c>
      <c r="L336" s="761">
        <v>73.440000000000026</v>
      </c>
      <c r="M336" s="761">
        <v>1</v>
      </c>
      <c r="N336" s="762">
        <v>73.440000000000026</v>
      </c>
    </row>
    <row r="337" spans="1:14" ht="14.4" customHeight="1" x14ac:dyDescent="0.3">
      <c r="A337" s="756" t="s">
        <v>564</v>
      </c>
      <c r="B337" s="757" t="s">
        <v>565</v>
      </c>
      <c r="C337" s="758" t="s">
        <v>577</v>
      </c>
      <c r="D337" s="759" t="s">
        <v>578</v>
      </c>
      <c r="E337" s="760">
        <v>50113014</v>
      </c>
      <c r="F337" s="759" t="s">
        <v>1163</v>
      </c>
      <c r="G337" s="758" t="s">
        <v>595</v>
      </c>
      <c r="H337" s="758">
        <v>64942</v>
      </c>
      <c r="I337" s="758">
        <v>64942</v>
      </c>
      <c r="J337" s="758" t="s">
        <v>1168</v>
      </c>
      <c r="K337" s="758" t="s">
        <v>1169</v>
      </c>
      <c r="L337" s="761">
        <v>284.67999999999995</v>
      </c>
      <c r="M337" s="761">
        <v>1</v>
      </c>
      <c r="N337" s="762">
        <v>284.67999999999995</v>
      </c>
    </row>
    <row r="338" spans="1:14" ht="14.4" customHeight="1" x14ac:dyDescent="0.3">
      <c r="A338" s="756" t="s">
        <v>564</v>
      </c>
      <c r="B338" s="757" t="s">
        <v>565</v>
      </c>
      <c r="C338" s="758" t="s">
        <v>577</v>
      </c>
      <c r="D338" s="759" t="s">
        <v>578</v>
      </c>
      <c r="E338" s="760">
        <v>50113014</v>
      </c>
      <c r="F338" s="759" t="s">
        <v>1163</v>
      </c>
      <c r="G338" s="758" t="s">
        <v>595</v>
      </c>
      <c r="H338" s="758">
        <v>164407</v>
      </c>
      <c r="I338" s="758">
        <v>164407</v>
      </c>
      <c r="J338" s="758" t="s">
        <v>1170</v>
      </c>
      <c r="K338" s="758" t="s">
        <v>1171</v>
      </c>
      <c r="L338" s="761">
        <v>294.8</v>
      </c>
      <c r="M338" s="761">
        <v>1</v>
      </c>
      <c r="N338" s="762">
        <v>294.8</v>
      </c>
    </row>
    <row r="339" spans="1:14" ht="14.4" customHeight="1" x14ac:dyDescent="0.3">
      <c r="A339" s="756" t="s">
        <v>564</v>
      </c>
      <c r="B339" s="757" t="s">
        <v>565</v>
      </c>
      <c r="C339" s="758" t="s">
        <v>577</v>
      </c>
      <c r="D339" s="759" t="s">
        <v>578</v>
      </c>
      <c r="E339" s="760">
        <v>50113014</v>
      </c>
      <c r="F339" s="759" t="s">
        <v>1163</v>
      </c>
      <c r="G339" s="758" t="s">
        <v>592</v>
      </c>
      <c r="H339" s="758">
        <v>116895</v>
      </c>
      <c r="I339" s="758">
        <v>16895</v>
      </c>
      <c r="J339" s="758" t="s">
        <v>1172</v>
      </c>
      <c r="K339" s="758" t="s">
        <v>1173</v>
      </c>
      <c r="L339" s="761">
        <v>108.62999999999998</v>
      </c>
      <c r="M339" s="761">
        <v>3</v>
      </c>
      <c r="N339" s="762">
        <v>325.88999999999993</v>
      </c>
    </row>
    <row r="340" spans="1:14" ht="14.4" customHeight="1" x14ac:dyDescent="0.3">
      <c r="A340" s="756" t="s">
        <v>564</v>
      </c>
      <c r="B340" s="757" t="s">
        <v>565</v>
      </c>
      <c r="C340" s="758" t="s">
        <v>577</v>
      </c>
      <c r="D340" s="759" t="s">
        <v>578</v>
      </c>
      <c r="E340" s="760">
        <v>50113014</v>
      </c>
      <c r="F340" s="759" t="s">
        <v>1163</v>
      </c>
      <c r="G340" s="758" t="s">
        <v>592</v>
      </c>
      <c r="H340" s="758">
        <v>116896</v>
      </c>
      <c r="I340" s="758">
        <v>16896</v>
      </c>
      <c r="J340" s="758" t="s">
        <v>1174</v>
      </c>
      <c r="K340" s="758" t="s">
        <v>1175</v>
      </c>
      <c r="L340" s="761">
        <v>108.63</v>
      </c>
      <c r="M340" s="761">
        <v>1</v>
      </c>
      <c r="N340" s="762">
        <v>108.63</v>
      </c>
    </row>
    <row r="341" spans="1:14" ht="14.4" customHeight="1" x14ac:dyDescent="0.3">
      <c r="A341" s="756" t="s">
        <v>564</v>
      </c>
      <c r="B341" s="757" t="s">
        <v>565</v>
      </c>
      <c r="C341" s="758" t="s">
        <v>582</v>
      </c>
      <c r="D341" s="759" t="s">
        <v>583</v>
      </c>
      <c r="E341" s="760">
        <v>50113001</v>
      </c>
      <c r="F341" s="759" t="s">
        <v>591</v>
      </c>
      <c r="G341" s="758" t="s">
        <v>592</v>
      </c>
      <c r="H341" s="758">
        <v>116320</v>
      </c>
      <c r="I341" s="758">
        <v>16320</v>
      </c>
      <c r="J341" s="758" t="s">
        <v>662</v>
      </c>
      <c r="K341" s="758" t="s">
        <v>1176</v>
      </c>
      <c r="L341" s="761">
        <v>117.95999999999991</v>
      </c>
      <c r="M341" s="761">
        <v>1</v>
      </c>
      <c r="N341" s="762">
        <v>117.95999999999991</v>
      </c>
    </row>
    <row r="342" spans="1:14" ht="14.4" customHeight="1" x14ac:dyDescent="0.3">
      <c r="A342" s="756" t="s">
        <v>564</v>
      </c>
      <c r="B342" s="757" t="s">
        <v>565</v>
      </c>
      <c r="C342" s="758" t="s">
        <v>582</v>
      </c>
      <c r="D342" s="759" t="s">
        <v>583</v>
      </c>
      <c r="E342" s="760">
        <v>50113001</v>
      </c>
      <c r="F342" s="759" t="s">
        <v>591</v>
      </c>
      <c r="G342" s="758" t="s">
        <v>592</v>
      </c>
      <c r="H342" s="758">
        <v>930444</v>
      </c>
      <c r="I342" s="758">
        <v>0</v>
      </c>
      <c r="J342" s="758" t="s">
        <v>1177</v>
      </c>
      <c r="K342" s="758" t="s">
        <v>566</v>
      </c>
      <c r="L342" s="761">
        <v>37.4345</v>
      </c>
      <c r="M342" s="761">
        <v>1</v>
      </c>
      <c r="N342" s="762">
        <v>37.4345</v>
      </c>
    </row>
    <row r="343" spans="1:14" ht="14.4" customHeight="1" x14ac:dyDescent="0.3">
      <c r="A343" s="756" t="s">
        <v>564</v>
      </c>
      <c r="B343" s="757" t="s">
        <v>565</v>
      </c>
      <c r="C343" s="758" t="s">
        <v>582</v>
      </c>
      <c r="D343" s="759" t="s">
        <v>583</v>
      </c>
      <c r="E343" s="760">
        <v>50113001</v>
      </c>
      <c r="F343" s="759" t="s">
        <v>591</v>
      </c>
      <c r="G343" s="758" t="s">
        <v>595</v>
      </c>
      <c r="H343" s="758">
        <v>127737</v>
      </c>
      <c r="I343" s="758">
        <v>127737</v>
      </c>
      <c r="J343" s="758" t="s">
        <v>888</v>
      </c>
      <c r="K343" s="758" t="s">
        <v>889</v>
      </c>
      <c r="L343" s="761">
        <v>67.319999999999993</v>
      </c>
      <c r="M343" s="761">
        <v>4</v>
      </c>
      <c r="N343" s="762">
        <v>269.27999999999997</v>
      </c>
    </row>
    <row r="344" spans="1:14" ht="14.4" customHeight="1" x14ac:dyDescent="0.3">
      <c r="A344" s="756" t="s">
        <v>564</v>
      </c>
      <c r="B344" s="757" t="s">
        <v>565</v>
      </c>
      <c r="C344" s="758" t="s">
        <v>585</v>
      </c>
      <c r="D344" s="759" t="s">
        <v>586</v>
      </c>
      <c r="E344" s="760">
        <v>50113001</v>
      </c>
      <c r="F344" s="759" t="s">
        <v>591</v>
      </c>
      <c r="G344" s="758" t="s">
        <v>592</v>
      </c>
      <c r="H344" s="758">
        <v>147251</v>
      </c>
      <c r="I344" s="758">
        <v>147251</v>
      </c>
      <c r="J344" s="758" t="s">
        <v>1178</v>
      </c>
      <c r="K344" s="758" t="s">
        <v>1179</v>
      </c>
      <c r="L344" s="761">
        <v>19.25</v>
      </c>
      <c r="M344" s="761">
        <v>10</v>
      </c>
      <c r="N344" s="762">
        <v>192.5</v>
      </c>
    </row>
    <row r="345" spans="1:14" ht="14.4" customHeight="1" x14ac:dyDescent="0.3">
      <c r="A345" s="756" t="s">
        <v>564</v>
      </c>
      <c r="B345" s="757" t="s">
        <v>565</v>
      </c>
      <c r="C345" s="758" t="s">
        <v>585</v>
      </c>
      <c r="D345" s="759" t="s">
        <v>586</v>
      </c>
      <c r="E345" s="760">
        <v>50113001</v>
      </c>
      <c r="F345" s="759" t="s">
        <v>591</v>
      </c>
      <c r="G345" s="758" t="s">
        <v>592</v>
      </c>
      <c r="H345" s="758">
        <v>846758</v>
      </c>
      <c r="I345" s="758">
        <v>103387</v>
      </c>
      <c r="J345" s="758" t="s">
        <v>1180</v>
      </c>
      <c r="K345" s="758" t="s">
        <v>1181</v>
      </c>
      <c r="L345" s="761">
        <v>73.469999999999985</v>
      </c>
      <c r="M345" s="761">
        <v>1</v>
      </c>
      <c r="N345" s="762">
        <v>73.469999999999985</v>
      </c>
    </row>
    <row r="346" spans="1:14" ht="14.4" customHeight="1" x14ac:dyDescent="0.3">
      <c r="A346" s="756" t="s">
        <v>564</v>
      </c>
      <c r="B346" s="757" t="s">
        <v>565</v>
      </c>
      <c r="C346" s="758" t="s">
        <v>585</v>
      </c>
      <c r="D346" s="759" t="s">
        <v>586</v>
      </c>
      <c r="E346" s="760">
        <v>50113001</v>
      </c>
      <c r="F346" s="759" t="s">
        <v>591</v>
      </c>
      <c r="G346" s="758" t="s">
        <v>592</v>
      </c>
      <c r="H346" s="758">
        <v>192729</v>
      </c>
      <c r="I346" s="758">
        <v>92729</v>
      </c>
      <c r="J346" s="758" t="s">
        <v>1182</v>
      </c>
      <c r="K346" s="758" t="s">
        <v>1183</v>
      </c>
      <c r="L346" s="761">
        <v>48.679647464703031</v>
      </c>
      <c r="M346" s="761">
        <v>4</v>
      </c>
      <c r="N346" s="762">
        <v>194.71858985881212</v>
      </c>
    </row>
    <row r="347" spans="1:14" ht="14.4" customHeight="1" x14ac:dyDescent="0.3">
      <c r="A347" s="756" t="s">
        <v>564</v>
      </c>
      <c r="B347" s="757" t="s">
        <v>565</v>
      </c>
      <c r="C347" s="758" t="s">
        <v>585</v>
      </c>
      <c r="D347" s="759" t="s">
        <v>586</v>
      </c>
      <c r="E347" s="760">
        <v>50113001</v>
      </c>
      <c r="F347" s="759" t="s">
        <v>591</v>
      </c>
      <c r="G347" s="758" t="s">
        <v>592</v>
      </c>
      <c r="H347" s="758">
        <v>100362</v>
      </c>
      <c r="I347" s="758">
        <v>362</v>
      </c>
      <c r="J347" s="758" t="s">
        <v>598</v>
      </c>
      <c r="K347" s="758" t="s">
        <v>599</v>
      </c>
      <c r="L347" s="761">
        <v>87.029999999999987</v>
      </c>
      <c r="M347" s="761">
        <v>10</v>
      </c>
      <c r="N347" s="762">
        <v>870.29999999999984</v>
      </c>
    </row>
    <row r="348" spans="1:14" ht="14.4" customHeight="1" x14ac:dyDescent="0.3">
      <c r="A348" s="756" t="s">
        <v>564</v>
      </c>
      <c r="B348" s="757" t="s">
        <v>565</v>
      </c>
      <c r="C348" s="758" t="s">
        <v>585</v>
      </c>
      <c r="D348" s="759" t="s">
        <v>586</v>
      </c>
      <c r="E348" s="760">
        <v>50113001</v>
      </c>
      <c r="F348" s="759" t="s">
        <v>591</v>
      </c>
      <c r="G348" s="758" t="s">
        <v>592</v>
      </c>
      <c r="H348" s="758">
        <v>199138</v>
      </c>
      <c r="I348" s="758">
        <v>99138</v>
      </c>
      <c r="J348" s="758" t="s">
        <v>1184</v>
      </c>
      <c r="K348" s="758" t="s">
        <v>1185</v>
      </c>
      <c r="L348" s="761">
        <v>33.89</v>
      </c>
      <c r="M348" s="761">
        <v>5</v>
      </c>
      <c r="N348" s="762">
        <v>169.45</v>
      </c>
    </row>
    <row r="349" spans="1:14" ht="14.4" customHeight="1" x14ac:dyDescent="0.3">
      <c r="A349" s="756" t="s">
        <v>564</v>
      </c>
      <c r="B349" s="757" t="s">
        <v>565</v>
      </c>
      <c r="C349" s="758" t="s">
        <v>585</v>
      </c>
      <c r="D349" s="759" t="s">
        <v>586</v>
      </c>
      <c r="E349" s="760">
        <v>50113001</v>
      </c>
      <c r="F349" s="759" t="s">
        <v>591</v>
      </c>
      <c r="G349" s="758" t="s">
        <v>592</v>
      </c>
      <c r="H349" s="758">
        <v>201384</v>
      </c>
      <c r="I349" s="758">
        <v>201384</v>
      </c>
      <c r="J349" s="758" t="s">
        <v>1186</v>
      </c>
      <c r="K349" s="758" t="s">
        <v>1187</v>
      </c>
      <c r="L349" s="761">
        <v>1170.6200000000003</v>
      </c>
      <c r="M349" s="761">
        <v>1</v>
      </c>
      <c r="N349" s="762">
        <v>1170.6200000000003</v>
      </c>
    </row>
    <row r="350" spans="1:14" ht="14.4" customHeight="1" x14ac:dyDescent="0.3">
      <c r="A350" s="756" t="s">
        <v>564</v>
      </c>
      <c r="B350" s="757" t="s">
        <v>565</v>
      </c>
      <c r="C350" s="758" t="s">
        <v>585</v>
      </c>
      <c r="D350" s="759" t="s">
        <v>586</v>
      </c>
      <c r="E350" s="760">
        <v>50113001</v>
      </c>
      <c r="F350" s="759" t="s">
        <v>591</v>
      </c>
      <c r="G350" s="758" t="s">
        <v>592</v>
      </c>
      <c r="H350" s="758">
        <v>176954</v>
      </c>
      <c r="I350" s="758">
        <v>176954</v>
      </c>
      <c r="J350" s="758" t="s">
        <v>1188</v>
      </c>
      <c r="K350" s="758" t="s">
        <v>1189</v>
      </c>
      <c r="L350" s="761">
        <v>95.361000000000004</v>
      </c>
      <c r="M350" s="761">
        <v>3</v>
      </c>
      <c r="N350" s="762">
        <v>286.08300000000003</v>
      </c>
    </row>
    <row r="351" spans="1:14" ht="14.4" customHeight="1" x14ac:dyDescent="0.3">
      <c r="A351" s="756" t="s">
        <v>564</v>
      </c>
      <c r="B351" s="757" t="s">
        <v>565</v>
      </c>
      <c r="C351" s="758" t="s">
        <v>585</v>
      </c>
      <c r="D351" s="759" t="s">
        <v>586</v>
      </c>
      <c r="E351" s="760">
        <v>50113001</v>
      </c>
      <c r="F351" s="759" t="s">
        <v>591</v>
      </c>
      <c r="G351" s="758" t="s">
        <v>592</v>
      </c>
      <c r="H351" s="758">
        <v>194916</v>
      </c>
      <c r="I351" s="758">
        <v>94916</v>
      </c>
      <c r="J351" s="758" t="s">
        <v>613</v>
      </c>
      <c r="K351" s="758" t="s">
        <v>614</v>
      </c>
      <c r="L351" s="761">
        <v>85.75</v>
      </c>
      <c r="M351" s="761">
        <v>30</v>
      </c>
      <c r="N351" s="762">
        <v>2572.5</v>
      </c>
    </row>
    <row r="352" spans="1:14" ht="14.4" customHeight="1" x14ac:dyDescent="0.3">
      <c r="A352" s="756" t="s">
        <v>564</v>
      </c>
      <c r="B352" s="757" t="s">
        <v>565</v>
      </c>
      <c r="C352" s="758" t="s">
        <v>585</v>
      </c>
      <c r="D352" s="759" t="s">
        <v>586</v>
      </c>
      <c r="E352" s="760">
        <v>50113001</v>
      </c>
      <c r="F352" s="759" t="s">
        <v>591</v>
      </c>
      <c r="G352" s="758" t="s">
        <v>592</v>
      </c>
      <c r="H352" s="758">
        <v>158668</v>
      </c>
      <c r="I352" s="758">
        <v>158668</v>
      </c>
      <c r="J352" s="758" t="s">
        <v>1190</v>
      </c>
      <c r="K352" s="758" t="s">
        <v>1191</v>
      </c>
      <c r="L352" s="761">
        <v>78.540000000000006</v>
      </c>
      <c r="M352" s="761">
        <v>20</v>
      </c>
      <c r="N352" s="762">
        <v>1570.8000000000002</v>
      </c>
    </row>
    <row r="353" spans="1:14" ht="14.4" customHeight="1" x14ac:dyDescent="0.3">
      <c r="A353" s="756" t="s">
        <v>564</v>
      </c>
      <c r="B353" s="757" t="s">
        <v>565</v>
      </c>
      <c r="C353" s="758" t="s">
        <v>585</v>
      </c>
      <c r="D353" s="759" t="s">
        <v>586</v>
      </c>
      <c r="E353" s="760">
        <v>50113001</v>
      </c>
      <c r="F353" s="759" t="s">
        <v>591</v>
      </c>
      <c r="G353" s="758" t="s">
        <v>592</v>
      </c>
      <c r="H353" s="758">
        <v>116551</v>
      </c>
      <c r="I353" s="758">
        <v>16551</v>
      </c>
      <c r="J353" s="758" t="s">
        <v>623</v>
      </c>
      <c r="K353" s="758" t="s">
        <v>624</v>
      </c>
      <c r="L353" s="761">
        <v>1050.1799999999998</v>
      </c>
      <c r="M353" s="761">
        <v>2</v>
      </c>
      <c r="N353" s="762">
        <v>2100.3599999999997</v>
      </c>
    </row>
    <row r="354" spans="1:14" ht="14.4" customHeight="1" x14ac:dyDescent="0.3">
      <c r="A354" s="756" t="s">
        <v>564</v>
      </c>
      <c r="B354" s="757" t="s">
        <v>565</v>
      </c>
      <c r="C354" s="758" t="s">
        <v>585</v>
      </c>
      <c r="D354" s="759" t="s">
        <v>586</v>
      </c>
      <c r="E354" s="760">
        <v>50113001</v>
      </c>
      <c r="F354" s="759" t="s">
        <v>591</v>
      </c>
      <c r="G354" s="758" t="s">
        <v>592</v>
      </c>
      <c r="H354" s="758">
        <v>844960</v>
      </c>
      <c r="I354" s="758">
        <v>125114</v>
      </c>
      <c r="J354" s="758" t="s">
        <v>625</v>
      </c>
      <c r="K354" s="758" t="s">
        <v>627</v>
      </c>
      <c r="L354" s="761">
        <v>58.192872927055795</v>
      </c>
      <c r="M354" s="761">
        <v>7</v>
      </c>
      <c r="N354" s="762">
        <v>407.35011048939054</v>
      </c>
    </row>
    <row r="355" spans="1:14" ht="14.4" customHeight="1" x14ac:dyDescent="0.3">
      <c r="A355" s="756" t="s">
        <v>564</v>
      </c>
      <c r="B355" s="757" t="s">
        <v>565</v>
      </c>
      <c r="C355" s="758" t="s">
        <v>585</v>
      </c>
      <c r="D355" s="759" t="s">
        <v>586</v>
      </c>
      <c r="E355" s="760">
        <v>50113001</v>
      </c>
      <c r="F355" s="759" t="s">
        <v>591</v>
      </c>
      <c r="G355" s="758" t="s">
        <v>592</v>
      </c>
      <c r="H355" s="758">
        <v>196610</v>
      </c>
      <c r="I355" s="758">
        <v>96610</v>
      </c>
      <c r="J355" s="758" t="s">
        <v>1192</v>
      </c>
      <c r="K355" s="758" t="s">
        <v>1193</v>
      </c>
      <c r="L355" s="761">
        <v>46.39</v>
      </c>
      <c r="M355" s="761">
        <v>2</v>
      </c>
      <c r="N355" s="762">
        <v>92.78</v>
      </c>
    </row>
    <row r="356" spans="1:14" ht="14.4" customHeight="1" x14ac:dyDescent="0.3">
      <c r="A356" s="756" t="s">
        <v>564</v>
      </c>
      <c r="B356" s="757" t="s">
        <v>565</v>
      </c>
      <c r="C356" s="758" t="s">
        <v>585</v>
      </c>
      <c r="D356" s="759" t="s">
        <v>586</v>
      </c>
      <c r="E356" s="760">
        <v>50113001</v>
      </c>
      <c r="F356" s="759" t="s">
        <v>591</v>
      </c>
      <c r="G356" s="758" t="s">
        <v>592</v>
      </c>
      <c r="H356" s="758">
        <v>849712</v>
      </c>
      <c r="I356" s="758">
        <v>125053</v>
      </c>
      <c r="J356" s="758" t="s">
        <v>628</v>
      </c>
      <c r="K356" s="758" t="s">
        <v>1194</v>
      </c>
      <c r="L356" s="761">
        <v>185.8300000000001</v>
      </c>
      <c r="M356" s="761">
        <v>1</v>
      </c>
      <c r="N356" s="762">
        <v>185.8300000000001</v>
      </c>
    </row>
    <row r="357" spans="1:14" ht="14.4" customHeight="1" x14ac:dyDescent="0.3">
      <c r="A357" s="756" t="s">
        <v>564</v>
      </c>
      <c r="B357" s="757" t="s">
        <v>565</v>
      </c>
      <c r="C357" s="758" t="s">
        <v>585</v>
      </c>
      <c r="D357" s="759" t="s">
        <v>586</v>
      </c>
      <c r="E357" s="760">
        <v>50113001</v>
      </c>
      <c r="F357" s="759" t="s">
        <v>591</v>
      </c>
      <c r="G357" s="758" t="s">
        <v>592</v>
      </c>
      <c r="H357" s="758">
        <v>850027</v>
      </c>
      <c r="I357" s="758">
        <v>125122</v>
      </c>
      <c r="J357" s="758" t="s">
        <v>1195</v>
      </c>
      <c r="K357" s="758" t="s">
        <v>1196</v>
      </c>
      <c r="L357" s="761">
        <v>233.97500000000002</v>
      </c>
      <c r="M357" s="761">
        <v>6</v>
      </c>
      <c r="N357" s="762">
        <v>1403.8500000000001</v>
      </c>
    </row>
    <row r="358" spans="1:14" ht="14.4" customHeight="1" x14ac:dyDescent="0.3">
      <c r="A358" s="756" t="s">
        <v>564</v>
      </c>
      <c r="B358" s="757" t="s">
        <v>565</v>
      </c>
      <c r="C358" s="758" t="s">
        <v>585</v>
      </c>
      <c r="D358" s="759" t="s">
        <v>586</v>
      </c>
      <c r="E358" s="760">
        <v>50113001</v>
      </c>
      <c r="F358" s="759" t="s">
        <v>591</v>
      </c>
      <c r="G358" s="758" t="s">
        <v>592</v>
      </c>
      <c r="H358" s="758">
        <v>847713</v>
      </c>
      <c r="I358" s="758">
        <v>125526</v>
      </c>
      <c r="J358" s="758" t="s">
        <v>1197</v>
      </c>
      <c r="K358" s="758" t="s">
        <v>1198</v>
      </c>
      <c r="L358" s="761">
        <v>87.570274403339468</v>
      </c>
      <c r="M358" s="761">
        <v>1</v>
      </c>
      <c r="N358" s="762">
        <v>87.570274403339468</v>
      </c>
    </row>
    <row r="359" spans="1:14" ht="14.4" customHeight="1" x14ac:dyDescent="0.3">
      <c r="A359" s="756" t="s">
        <v>564</v>
      </c>
      <c r="B359" s="757" t="s">
        <v>565</v>
      </c>
      <c r="C359" s="758" t="s">
        <v>585</v>
      </c>
      <c r="D359" s="759" t="s">
        <v>586</v>
      </c>
      <c r="E359" s="760">
        <v>50113001</v>
      </c>
      <c r="F359" s="759" t="s">
        <v>591</v>
      </c>
      <c r="G359" s="758" t="s">
        <v>592</v>
      </c>
      <c r="H359" s="758">
        <v>169789</v>
      </c>
      <c r="I359" s="758">
        <v>69789</v>
      </c>
      <c r="J359" s="758" t="s">
        <v>633</v>
      </c>
      <c r="K359" s="758" t="s">
        <v>1199</v>
      </c>
      <c r="L359" s="761">
        <v>21.879999999999995</v>
      </c>
      <c r="M359" s="761">
        <v>72</v>
      </c>
      <c r="N359" s="762">
        <v>1575.3599999999997</v>
      </c>
    </row>
    <row r="360" spans="1:14" ht="14.4" customHeight="1" x14ac:dyDescent="0.3">
      <c r="A360" s="756" t="s">
        <v>564</v>
      </c>
      <c r="B360" s="757" t="s">
        <v>565</v>
      </c>
      <c r="C360" s="758" t="s">
        <v>585</v>
      </c>
      <c r="D360" s="759" t="s">
        <v>586</v>
      </c>
      <c r="E360" s="760">
        <v>50113001</v>
      </c>
      <c r="F360" s="759" t="s">
        <v>591</v>
      </c>
      <c r="G360" s="758" t="s">
        <v>592</v>
      </c>
      <c r="H360" s="758">
        <v>189244</v>
      </c>
      <c r="I360" s="758">
        <v>89244</v>
      </c>
      <c r="J360" s="758" t="s">
        <v>633</v>
      </c>
      <c r="K360" s="758" t="s">
        <v>634</v>
      </c>
      <c r="L360" s="761">
        <v>20.75875645723422</v>
      </c>
      <c r="M360" s="761">
        <v>620</v>
      </c>
      <c r="N360" s="762">
        <v>12870.429003485217</v>
      </c>
    </row>
    <row r="361" spans="1:14" ht="14.4" customHeight="1" x14ac:dyDescent="0.3">
      <c r="A361" s="756" t="s">
        <v>564</v>
      </c>
      <c r="B361" s="757" t="s">
        <v>565</v>
      </c>
      <c r="C361" s="758" t="s">
        <v>585</v>
      </c>
      <c r="D361" s="759" t="s">
        <v>586</v>
      </c>
      <c r="E361" s="760">
        <v>50113001</v>
      </c>
      <c r="F361" s="759" t="s">
        <v>591</v>
      </c>
      <c r="G361" s="758" t="s">
        <v>592</v>
      </c>
      <c r="H361" s="758">
        <v>169595</v>
      </c>
      <c r="I361" s="758">
        <v>69595</v>
      </c>
      <c r="J361" s="758" t="s">
        <v>1200</v>
      </c>
      <c r="K361" s="758" t="s">
        <v>636</v>
      </c>
      <c r="L361" s="761">
        <v>612.61</v>
      </c>
      <c r="M361" s="761">
        <v>3</v>
      </c>
      <c r="N361" s="762">
        <v>1837.83</v>
      </c>
    </row>
    <row r="362" spans="1:14" ht="14.4" customHeight="1" x14ac:dyDescent="0.3">
      <c r="A362" s="756" t="s">
        <v>564</v>
      </c>
      <c r="B362" s="757" t="s">
        <v>565</v>
      </c>
      <c r="C362" s="758" t="s">
        <v>585</v>
      </c>
      <c r="D362" s="759" t="s">
        <v>586</v>
      </c>
      <c r="E362" s="760">
        <v>50113001</v>
      </c>
      <c r="F362" s="759" t="s">
        <v>591</v>
      </c>
      <c r="G362" s="758" t="s">
        <v>592</v>
      </c>
      <c r="H362" s="758">
        <v>169725</v>
      </c>
      <c r="I362" s="758">
        <v>69725</v>
      </c>
      <c r="J362" s="758" t="s">
        <v>1201</v>
      </c>
      <c r="K362" s="758" t="s">
        <v>636</v>
      </c>
      <c r="L362" s="761">
        <v>30.269999999999996</v>
      </c>
      <c r="M362" s="761">
        <v>30</v>
      </c>
      <c r="N362" s="762">
        <v>908.09999999999991</v>
      </c>
    </row>
    <row r="363" spans="1:14" ht="14.4" customHeight="1" x14ac:dyDescent="0.3">
      <c r="A363" s="756" t="s">
        <v>564</v>
      </c>
      <c r="B363" s="757" t="s">
        <v>565</v>
      </c>
      <c r="C363" s="758" t="s">
        <v>585</v>
      </c>
      <c r="D363" s="759" t="s">
        <v>586</v>
      </c>
      <c r="E363" s="760">
        <v>50113001</v>
      </c>
      <c r="F363" s="759" t="s">
        <v>591</v>
      </c>
      <c r="G363" s="758" t="s">
        <v>592</v>
      </c>
      <c r="H363" s="758">
        <v>187825</v>
      </c>
      <c r="I363" s="758">
        <v>87825</v>
      </c>
      <c r="J363" s="758" t="s">
        <v>1201</v>
      </c>
      <c r="K363" s="758" t="s">
        <v>1202</v>
      </c>
      <c r="L363" s="761">
        <v>80.369200000000006</v>
      </c>
      <c r="M363" s="761">
        <v>15</v>
      </c>
      <c r="N363" s="762">
        <v>1205.538</v>
      </c>
    </row>
    <row r="364" spans="1:14" ht="14.4" customHeight="1" x14ac:dyDescent="0.3">
      <c r="A364" s="756" t="s">
        <v>564</v>
      </c>
      <c r="B364" s="757" t="s">
        <v>565</v>
      </c>
      <c r="C364" s="758" t="s">
        <v>585</v>
      </c>
      <c r="D364" s="759" t="s">
        <v>586</v>
      </c>
      <c r="E364" s="760">
        <v>50113001</v>
      </c>
      <c r="F364" s="759" t="s">
        <v>591</v>
      </c>
      <c r="G364" s="758" t="s">
        <v>592</v>
      </c>
      <c r="H364" s="758">
        <v>169755</v>
      </c>
      <c r="I364" s="758">
        <v>69755</v>
      </c>
      <c r="J364" s="758" t="s">
        <v>635</v>
      </c>
      <c r="K364" s="758" t="s">
        <v>636</v>
      </c>
      <c r="L364" s="761">
        <v>36.93</v>
      </c>
      <c r="M364" s="761">
        <v>7</v>
      </c>
      <c r="N364" s="762">
        <v>258.51</v>
      </c>
    </row>
    <row r="365" spans="1:14" ht="14.4" customHeight="1" x14ac:dyDescent="0.3">
      <c r="A365" s="756" t="s">
        <v>564</v>
      </c>
      <c r="B365" s="757" t="s">
        <v>565</v>
      </c>
      <c r="C365" s="758" t="s">
        <v>585</v>
      </c>
      <c r="D365" s="759" t="s">
        <v>586</v>
      </c>
      <c r="E365" s="760">
        <v>50113001</v>
      </c>
      <c r="F365" s="759" t="s">
        <v>591</v>
      </c>
      <c r="G365" s="758" t="s">
        <v>592</v>
      </c>
      <c r="H365" s="758">
        <v>187000</v>
      </c>
      <c r="I365" s="758">
        <v>87000</v>
      </c>
      <c r="J365" s="758" t="s">
        <v>1203</v>
      </c>
      <c r="K365" s="758" t="s">
        <v>1202</v>
      </c>
      <c r="L365" s="761">
        <v>37.659999999999989</v>
      </c>
      <c r="M365" s="761">
        <v>20</v>
      </c>
      <c r="N365" s="762">
        <v>753.19999999999982</v>
      </c>
    </row>
    <row r="366" spans="1:14" ht="14.4" customHeight="1" x14ac:dyDescent="0.3">
      <c r="A366" s="756" t="s">
        <v>564</v>
      </c>
      <c r="B366" s="757" t="s">
        <v>565</v>
      </c>
      <c r="C366" s="758" t="s">
        <v>585</v>
      </c>
      <c r="D366" s="759" t="s">
        <v>586</v>
      </c>
      <c r="E366" s="760">
        <v>50113001</v>
      </c>
      <c r="F366" s="759" t="s">
        <v>591</v>
      </c>
      <c r="G366" s="758" t="s">
        <v>592</v>
      </c>
      <c r="H366" s="758">
        <v>187822</v>
      </c>
      <c r="I366" s="758">
        <v>87822</v>
      </c>
      <c r="J366" s="758" t="s">
        <v>637</v>
      </c>
      <c r="K366" s="758" t="s">
        <v>638</v>
      </c>
      <c r="L366" s="761">
        <v>1333.0899999999997</v>
      </c>
      <c r="M366" s="761">
        <v>1</v>
      </c>
      <c r="N366" s="762">
        <v>1333.0899999999997</v>
      </c>
    </row>
    <row r="367" spans="1:14" ht="14.4" customHeight="1" x14ac:dyDescent="0.3">
      <c r="A367" s="756" t="s">
        <v>564</v>
      </c>
      <c r="B367" s="757" t="s">
        <v>565</v>
      </c>
      <c r="C367" s="758" t="s">
        <v>585</v>
      </c>
      <c r="D367" s="759" t="s">
        <v>586</v>
      </c>
      <c r="E367" s="760">
        <v>50113001</v>
      </c>
      <c r="F367" s="759" t="s">
        <v>591</v>
      </c>
      <c r="G367" s="758" t="s">
        <v>592</v>
      </c>
      <c r="H367" s="758">
        <v>992024</v>
      </c>
      <c r="I367" s="758">
        <v>0</v>
      </c>
      <c r="J367" s="758" t="s">
        <v>1204</v>
      </c>
      <c r="K367" s="758" t="s">
        <v>1205</v>
      </c>
      <c r="L367" s="761">
        <v>929.05</v>
      </c>
      <c r="M367" s="761">
        <v>2</v>
      </c>
      <c r="N367" s="762">
        <v>1858.1</v>
      </c>
    </row>
    <row r="368" spans="1:14" ht="14.4" customHeight="1" x14ac:dyDescent="0.3">
      <c r="A368" s="756" t="s">
        <v>564</v>
      </c>
      <c r="B368" s="757" t="s">
        <v>565</v>
      </c>
      <c r="C368" s="758" t="s">
        <v>585</v>
      </c>
      <c r="D368" s="759" t="s">
        <v>586</v>
      </c>
      <c r="E368" s="760">
        <v>50113001</v>
      </c>
      <c r="F368" s="759" t="s">
        <v>591</v>
      </c>
      <c r="G368" s="758" t="s">
        <v>592</v>
      </c>
      <c r="H368" s="758">
        <v>100392</v>
      </c>
      <c r="I368" s="758">
        <v>392</v>
      </c>
      <c r="J368" s="758" t="s">
        <v>1206</v>
      </c>
      <c r="K368" s="758" t="s">
        <v>998</v>
      </c>
      <c r="L368" s="761">
        <v>57.940000000000019</v>
      </c>
      <c r="M368" s="761">
        <v>2</v>
      </c>
      <c r="N368" s="762">
        <v>115.88000000000004</v>
      </c>
    </row>
    <row r="369" spans="1:14" ht="14.4" customHeight="1" x14ac:dyDescent="0.3">
      <c r="A369" s="756" t="s">
        <v>564</v>
      </c>
      <c r="B369" s="757" t="s">
        <v>565</v>
      </c>
      <c r="C369" s="758" t="s">
        <v>585</v>
      </c>
      <c r="D369" s="759" t="s">
        <v>586</v>
      </c>
      <c r="E369" s="760">
        <v>50113001</v>
      </c>
      <c r="F369" s="759" t="s">
        <v>591</v>
      </c>
      <c r="G369" s="758" t="s">
        <v>592</v>
      </c>
      <c r="H369" s="758">
        <v>192351</v>
      </c>
      <c r="I369" s="758">
        <v>92351</v>
      </c>
      <c r="J369" s="758" t="s">
        <v>643</v>
      </c>
      <c r="K369" s="758" t="s">
        <v>644</v>
      </c>
      <c r="L369" s="761">
        <v>86.220000000000013</v>
      </c>
      <c r="M369" s="761">
        <v>6</v>
      </c>
      <c r="N369" s="762">
        <v>517.32000000000005</v>
      </c>
    </row>
    <row r="370" spans="1:14" ht="14.4" customHeight="1" x14ac:dyDescent="0.3">
      <c r="A370" s="756" t="s">
        <v>564</v>
      </c>
      <c r="B370" s="757" t="s">
        <v>565</v>
      </c>
      <c r="C370" s="758" t="s">
        <v>585</v>
      </c>
      <c r="D370" s="759" t="s">
        <v>586</v>
      </c>
      <c r="E370" s="760">
        <v>50113001</v>
      </c>
      <c r="F370" s="759" t="s">
        <v>591</v>
      </c>
      <c r="G370" s="758" t="s">
        <v>592</v>
      </c>
      <c r="H370" s="758">
        <v>176496</v>
      </c>
      <c r="I370" s="758">
        <v>76496</v>
      </c>
      <c r="J370" s="758" t="s">
        <v>647</v>
      </c>
      <c r="K370" s="758" t="s">
        <v>648</v>
      </c>
      <c r="L370" s="761">
        <v>125.42999999999999</v>
      </c>
      <c r="M370" s="761">
        <v>14</v>
      </c>
      <c r="N370" s="762">
        <v>1756.02</v>
      </c>
    </row>
    <row r="371" spans="1:14" ht="14.4" customHeight="1" x14ac:dyDescent="0.3">
      <c r="A371" s="756" t="s">
        <v>564</v>
      </c>
      <c r="B371" s="757" t="s">
        <v>565</v>
      </c>
      <c r="C371" s="758" t="s">
        <v>585</v>
      </c>
      <c r="D371" s="759" t="s">
        <v>586</v>
      </c>
      <c r="E371" s="760">
        <v>50113001</v>
      </c>
      <c r="F371" s="759" t="s">
        <v>591</v>
      </c>
      <c r="G371" s="758" t="s">
        <v>592</v>
      </c>
      <c r="H371" s="758">
        <v>162317</v>
      </c>
      <c r="I371" s="758">
        <v>62317</v>
      </c>
      <c r="J371" s="758" t="s">
        <v>1207</v>
      </c>
      <c r="K371" s="758" t="s">
        <v>1208</v>
      </c>
      <c r="L371" s="761">
        <v>285.99999999999994</v>
      </c>
      <c r="M371" s="761">
        <v>1</v>
      </c>
      <c r="N371" s="762">
        <v>285.99999999999994</v>
      </c>
    </row>
    <row r="372" spans="1:14" ht="14.4" customHeight="1" x14ac:dyDescent="0.3">
      <c r="A372" s="756" t="s">
        <v>564</v>
      </c>
      <c r="B372" s="757" t="s">
        <v>565</v>
      </c>
      <c r="C372" s="758" t="s">
        <v>585</v>
      </c>
      <c r="D372" s="759" t="s">
        <v>586</v>
      </c>
      <c r="E372" s="760">
        <v>50113001</v>
      </c>
      <c r="F372" s="759" t="s">
        <v>591</v>
      </c>
      <c r="G372" s="758" t="s">
        <v>592</v>
      </c>
      <c r="H372" s="758">
        <v>845329</v>
      </c>
      <c r="I372" s="758">
        <v>0</v>
      </c>
      <c r="J372" s="758" t="s">
        <v>659</v>
      </c>
      <c r="K372" s="758" t="s">
        <v>566</v>
      </c>
      <c r="L372" s="761">
        <v>169.92021587998536</v>
      </c>
      <c r="M372" s="761">
        <v>4</v>
      </c>
      <c r="N372" s="762">
        <v>679.68086351994145</v>
      </c>
    </row>
    <row r="373" spans="1:14" ht="14.4" customHeight="1" x14ac:dyDescent="0.3">
      <c r="A373" s="756" t="s">
        <v>564</v>
      </c>
      <c r="B373" s="757" t="s">
        <v>565</v>
      </c>
      <c r="C373" s="758" t="s">
        <v>585</v>
      </c>
      <c r="D373" s="759" t="s">
        <v>586</v>
      </c>
      <c r="E373" s="760">
        <v>50113001</v>
      </c>
      <c r="F373" s="759" t="s">
        <v>591</v>
      </c>
      <c r="G373" s="758" t="s">
        <v>592</v>
      </c>
      <c r="H373" s="758">
        <v>204603</v>
      </c>
      <c r="I373" s="758">
        <v>204603</v>
      </c>
      <c r="J373" s="758" t="s">
        <v>1209</v>
      </c>
      <c r="K373" s="758" t="s">
        <v>1210</v>
      </c>
      <c r="L373" s="761">
        <v>913</v>
      </c>
      <c r="M373" s="761">
        <v>8</v>
      </c>
      <c r="N373" s="762">
        <v>7304</v>
      </c>
    </row>
    <row r="374" spans="1:14" ht="14.4" customHeight="1" x14ac:dyDescent="0.3">
      <c r="A374" s="756" t="s">
        <v>564</v>
      </c>
      <c r="B374" s="757" t="s">
        <v>565</v>
      </c>
      <c r="C374" s="758" t="s">
        <v>585</v>
      </c>
      <c r="D374" s="759" t="s">
        <v>586</v>
      </c>
      <c r="E374" s="760">
        <v>50113001</v>
      </c>
      <c r="F374" s="759" t="s">
        <v>591</v>
      </c>
      <c r="G374" s="758" t="s">
        <v>592</v>
      </c>
      <c r="H374" s="758">
        <v>203954</v>
      </c>
      <c r="I374" s="758">
        <v>203954</v>
      </c>
      <c r="J374" s="758" t="s">
        <v>660</v>
      </c>
      <c r="K374" s="758" t="s">
        <v>661</v>
      </c>
      <c r="L374" s="761">
        <v>83.696666666666644</v>
      </c>
      <c r="M374" s="761">
        <v>6</v>
      </c>
      <c r="N374" s="762">
        <v>502.17999999999989</v>
      </c>
    </row>
    <row r="375" spans="1:14" ht="14.4" customHeight="1" x14ac:dyDescent="0.3">
      <c r="A375" s="756" t="s">
        <v>564</v>
      </c>
      <c r="B375" s="757" t="s">
        <v>565</v>
      </c>
      <c r="C375" s="758" t="s">
        <v>585</v>
      </c>
      <c r="D375" s="759" t="s">
        <v>586</v>
      </c>
      <c r="E375" s="760">
        <v>50113001</v>
      </c>
      <c r="F375" s="759" t="s">
        <v>591</v>
      </c>
      <c r="G375" s="758" t="s">
        <v>592</v>
      </c>
      <c r="H375" s="758">
        <v>500458</v>
      </c>
      <c r="I375" s="758">
        <v>0</v>
      </c>
      <c r="J375" s="758" t="s">
        <v>1211</v>
      </c>
      <c r="K375" s="758" t="s">
        <v>566</v>
      </c>
      <c r="L375" s="761">
        <v>123.72000000000003</v>
      </c>
      <c r="M375" s="761">
        <v>1</v>
      </c>
      <c r="N375" s="762">
        <v>123.72000000000003</v>
      </c>
    </row>
    <row r="376" spans="1:14" ht="14.4" customHeight="1" x14ac:dyDescent="0.3">
      <c r="A376" s="756" t="s">
        <v>564</v>
      </c>
      <c r="B376" s="757" t="s">
        <v>565</v>
      </c>
      <c r="C376" s="758" t="s">
        <v>585</v>
      </c>
      <c r="D376" s="759" t="s">
        <v>586</v>
      </c>
      <c r="E376" s="760">
        <v>50113001</v>
      </c>
      <c r="F376" s="759" t="s">
        <v>591</v>
      </c>
      <c r="G376" s="758" t="s">
        <v>592</v>
      </c>
      <c r="H376" s="758">
        <v>116320</v>
      </c>
      <c r="I376" s="758">
        <v>16320</v>
      </c>
      <c r="J376" s="758" t="s">
        <v>662</v>
      </c>
      <c r="K376" s="758" t="s">
        <v>1176</v>
      </c>
      <c r="L376" s="761">
        <v>117.96000000000002</v>
      </c>
      <c r="M376" s="761">
        <v>1</v>
      </c>
      <c r="N376" s="762">
        <v>117.96000000000002</v>
      </c>
    </row>
    <row r="377" spans="1:14" ht="14.4" customHeight="1" x14ac:dyDescent="0.3">
      <c r="A377" s="756" t="s">
        <v>564</v>
      </c>
      <c r="B377" s="757" t="s">
        <v>565</v>
      </c>
      <c r="C377" s="758" t="s">
        <v>585</v>
      </c>
      <c r="D377" s="759" t="s">
        <v>586</v>
      </c>
      <c r="E377" s="760">
        <v>50113001</v>
      </c>
      <c r="F377" s="759" t="s">
        <v>591</v>
      </c>
      <c r="G377" s="758" t="s">
        <v>592</v>
      </c>
      <c r="H377" s="758">
        <v>100409</v>
      </c>
      <c r="I377" s="758">
        <v>409</v>
      </c>
      <c r="J377" s="758" t="s">
        <v>1212</v>
      </c>
      <c r="K377" s="758" t="s">
        <v>902</v>
      </c>
      <c r="L377" s="761">
        <v>70.905000000000015</v>
      </c>
      <c r="M377" s="761">
        <v>200</v>
      </c>
      <c r="N377" s="762">
        <v>14181.000000000004</v>
      </c>
    </row>
    <row r="378" spans="1:14" ht="14.4" customHeight="1" x14ac:dyDescent="0.3">
      <c r="A378" s="756" t="s">
        <v>564</v>
      </c>
      <c r="B378" s="757" t="s">
        <v>565</v>
      </c>
      <c r="C378" s="758" t="s">
        <v>585</v>
      </c>
      <c r="D378" s="759" t="s">
        <v>586</v>
      </c>
      <c r="E378" s="760">
        <v>50113001</v>
      </c>
      <c r="F378" s="759" t="s">
        <v>591</v>
      </c>
      <c r="G378" s="758" t="s">
        <v>592</v>
      </c>
      <c r="H378" s="758">
        <v>102132</v>
      </c>
      <c r="I378" s="758">
        <v>2132</v>
      </c>
      <c r="J378" s="758" t="s">
        <v>671</v>
      </c>
      <c r="K378" s="758" t="s">
        <v>1213</v>
      </c>
      <c r="L378" s="761">
        <v>136.51875000000004</v>
      </c>
      <c r="M378" s="761">
        <v>8</v>
      </c>
      <c r="N378" s="762">
        <v>1092.1500000000003</v>
      </c>
    </row>
    <row r="379" spans="1:14" ht="14.4" customHeight="1" x14ac:dyDescent="0.3">
      <c r="A379" s="756" t="s">
        <v>564</v>
      </c>
      <c r="B379" s="757" t="s">
        <v>565</v>
      </c>
      <c r="C379" s="758" t="s">
        <v>585</v>
      </c>
      <c r="D379" s="759" t="s">
        <v>586</v>
      </c>
      <c r="E379" s="760">
        <v>50113001</v>
      </c>
      <c r="F379" s="759" t="s">
        <v>591</v>
      </c>
      <c r="G379" s="758" t="s">
        <v>592</v>
      </c>
      <c r="H379" s="758">
        <v>843217</v>
      </c>
      <c r="I379" s="758">
        <v>0</v>
      </c>
      <c r="J379" s="758" t="s">
        <v>1214</v>
      </c>
      <c r="K379" s="758" t="s">
        <v>1215</v>
      </c>
      <c r="L379" s="761">
        <v>208.25799999999998</v>
      </c>
      <c r="M379" s="761">
        <v>10</v>
      </c>
      <c r="N379" s="762">
        <v>2082.58</v>
      </c>
    </row>
    <row r="380" spans="1:14" ht="14.4" customHeight="1" x14ac:dyDescent="0.3">
      <c r="A380" s="756" t="s">
        <v>564</v>
      </c>
      <c r="B380" s="757" t="s">
        <v>565</v>
      </c>
      <c r="C380" s="758" t="s">
        <v>585</v>
      </c>
      <c r="D380" s="759" t="s">
        <v>586</v>
      </c>
      <c r="E380" s="760">
        <v>50113001</v>
      </c>
      <c r="F380" s="759" t="s">
        <v>591</v>
      </c>
      <c r="G380" s="758" t="s">
        <v>592</v>
      </c>
      <c r="H380" s="758">
        <v>990413</v>
      </c>
      <c r="I380" s="758">
        <v>0</v>
      </c>
      <c r="J380" s="758" t="s">
        <v>1216</v>
      </c>
      <c r="K380" s="758" t="s">
        <v>566</v>
      </c>
      <c r="L380" s="761">
        <v>349.20799999999991</v>
      </c>
      <c r="M380" s="761">
        <v>3</v>
      </c>
      <c r="N380" s="762">
        <v>1047.6239999999998</v>
      </c>
    </row>
    <row r="381" spans="1:14" ht="14.4" customHeight="1" x14ac:dyDescent="0.3">
      <c r="A381" s="756" t="s">
        <v>564</v>
      </c>
      <c r="B381" s="757" t="s">
        <v>565</v>
      </c>
      <c r="C381" s="758" t="s">
        <v>585</v>
      </c>
      <c r="D381" s="759" t="s">
        <v>586</v>
      </c>
      <c r="E381" s="760">
        <v>50113001</v>
      </c>
      <c r="F381" s="759" t="s">
        <v>591</v>
      </c>
      <c r="G381" s="758" t="s">
        <v>592</v>
      </c>
      <c r="H381" s="758">
        <v>150660</v>
      </c>
      <c r="I381" s="758">
        <v>150660</v>
      </c>
      <c r="J381" s="758" t="s">
        <v>1217</v>
      </c>
      <c r="K381" s="758" t="s">
        <v>1218</v>
      </c>
      <c r="L381" s="761">
        <v>793.32</v>
      </c>
      <c r="M381" s="761">
        <v>5</v>
      </c>
      <c r="N381" s="762">
        <v>3966.6000000000004</v>
      </c>
    </row>
    <row r="382" spans="1:14" ht="14.4" customHeight="1" x14ac:dyDescent="0.3">
      <c r="A382" s="756" t="s">
        <v>564</v>
      </c>
      <c r="B382" s="757" t="s">
        <v>565</v>
      </c>
      <c r="C382" s="758" t="s">
        <v>585</v>
      </c>
      <c r="D382" s="759" t="s">
        <v>586</v>
      </c>
      <c r="E382" s="760">
        <v>50113001</v>
      </c>
      <c r="F382" s="759" t="s">
        <v>591</v>
      </c>
      <c r="G382" s="758" t="s">
        <v>592</v>
      </c>
      <c r="H382" s="758">
        <v>145981</v>
      </c>
      <c r="I382" s="758">
        <v>45981</v>
      </c>
      <c r="J382" s="758" t="s">
        <v>1219</v>
      </c>
      <c r="K382" s="758" t="s">
        <v>1220</v>
      </c>
      <c r="L382" s="761">
        <v>1704.5600000000002</v>
      </c>
      <c r="M382" s="761">
        <v>6</v>
      </c>
      <c r="N382" s="762">
        <v>10227.36</v>
      </c>
    </row>
    <row r="383" spans="1:14" ht="14.4" customHeight="1" x14ac:dyDescent="0.3">
      <c r="A383" s="756" t="s">
        <v>564</v>
      </c>
      <c r="B383" s="757" t="s">
        <v>565</v>
      </c>
      <c r="C383" s="758" t="s">
        <v>585</v>
      </c>
      <c r="D383" s="759" t="s">
        <v>586</v>
      </c>
      <c r="E383" s="760">
        <v>50113001</v>
      </c>
      <c r="F383" s="759" t="s">
        <v>591</v>
      </c>
      <c r="G383" s="758" t="s">
        <v>595</v>
      </c>
      <c r="H383" s="758">
        <v>117431</v>
      </c>
      <c r="I383" s="758">
        <v>17431</v>
      </c>
      <c r="J383" s="758" t="s">
        <v>679</v>
      </c>
      <c r="K383" s="758" t="s">
        <v>680</v>
      </c>
      <c r="L383" s="761">
        <v>27.250042694364513</v>
      </c>
      <c r="M383" s="761">
        <v>2</v>
      </c>
      <c r="N383" s="762">
        <v>54.500085388729026</v>
      </c>
    </row>
    <row r="384" spans="1:14" ht="14.4" customHeight="1" x14ac:dyDescent="0.3">
      <c r="A384" s="756" t="s">
        <v>564</v>
      </c>
      <c r="B384" s="757" t="s">
        <v>565</v>
      </c>
      <c r="C384" s="758" t="s">
        <v>585</v>
      </c>
      <c r="D384" s="759" t="s">
        <v>586</v>
      </c>
      <c r="E384" s="760">
        <v>50113001</v>
      </c>
      <c r="F384" s="759" t="s">
        <v>591</v>
      </c>
      <c r="G384" s="758" t="s">
        <v>592</v>
      </c>
      <c r="H384" s="758">
        <v>202891</v>
      </c>
      <c r="I384" s="758">
        <v>202891</v>
      </c>
      <c r="J384" s="758" t="s">
        <v>1221</v>
      </c>
      <c r="K384" s="758" t="s">
        <v>1222</v>
      </c>
      <c r="L384" s="761">
        <v>109.46999999999997</v>
      </c>
      <c r="M384" s="761">
        <v>1</v>
      </c>
      <c r="N384" s="762">
        <v>109.46999999999997</v>
      </c>
    </row>
    <row r="385" spans="1:14" ht="14.4" customHeight="1" x14ac:dyDescent="0.3">
      <c r="A385" s="756" t="s">
        <v>564</v>
      </c>
      <c r="B385" s="757" t="s">
        <v>565</v>
      </c>
      <c r="C385" s="758" t="s">
        <v>585</v>
      </c>
      <c r="D385" s="759" t="s">
        <v>586</v>
      </c>
      <c r="E385" s="760">
        <v>50113001</v>
      </c>
      <c r="F385" s="759" t="s">
        <v>591</v>
      </c>
      <c r="G385" s="758" t="s">
        <v>592</v>
      </c>
      <c r="H385" s="758">
        <v>156992</v>
      </c>
      <c r="I385" s="758">
        <v>56992</v>
      </c>
      <c r="J385" s="758" t="s">
        <v>1223</v>
      </c>
      <c r="K385" s="758" t="s">
        <v>1224</v>
      </c>
      <c r="L385" s="761">
        <v>61.586666666666666</v>
      </c>
      <c r="M385" s="761">
        <v>3</v>
      </c>
      <c r="N385" s="762">
        <v>184.76</v>
      </c>
    </row>
    <row r="386" spans="1:14" ht="14.4" customHeight="1" x14ac:dyDescent="0.3">
      <c r="A386" s="756" t="s">
        <v>564</v>
      </c>
      <c r="B386" s="757" t="s">
        <v>565</v>
      </c>
      <c r="C386" s="758" t="s">
        <v>585</v>
      </c>
      <c r="D386" s="759" t="s">
        <v>586</v>
      </c>
      <c r="E386" s="760">
        <v>50113001</v>
      </c>
      <c r="F386" s="759" t="s">
        <v>591</v>
      </c>
      <c r="G386" s="758" t="s">
        <v>592</v>
      </c>
      <c r="H386" s="758">
        <v>156993</v>
      </c>
      <c r="I386" s="758">
        <v>56993</v>
      </c>
      <c r="J386" s="758" t="s">
        <v>683</v>
      </c>
      <c r="K386" s="758" t="s">
        <v>684</v>
      </c>
      <c r="L386" s="761">
        <v>73.404999999999973</v>
      </c>
      <c r="M386" s="761">
        <v>2</v>
      </c>
      <c r="N386" s="762">
        <v>146.80999999999995</v>
      </c>
    </row>
    <row r="387" spans="1:14" ht="14.4" customHeight="1" x14ac:dyDescent="0.3">
      <c r="A387" s="756" t="s">
        <v>564</v>
      </c>
      <c r="B387" s="757" t="s">
        <v>565</v>
      </c>
      <c r="C387" s="758" t="s">
        <v>585</v>
      </c>
      <c r="D387" s="759" t="s">
        <v>586</v>
      </c>
      <c r="E387" s="760">
        <v>50113001</v>
      </c>
      <c r="F387" s="759" t="s">
        <v>591</v>
      </c>
      <c r="G387" s="758" t="s">
        <v>595</v>
      </c>
      <c r="H387" s="758">
        <v>214427</v>
      </c>
      <c r="I387" s="758">
        <v>214427</v>
      </c>
      <c r="J387" s="758" t="s">
        <v>693</v>
      </c>
      <c r="K387" s="758" t="s">
        <v>694</v>
      </c>
      <c r="L387" s="761">
        <v>67.691550370524624</v>
      </c>
      <c r="M387" s="761">
        <v>350</v>
      </c>
      <c r="N387" s="762">
        <v>23692.042629683619</v>
      </c>
    </row>
    <row r="388" spans="1:14" ht="14.4" customHeight="1" x14ac:dyDescent="0.3">
      <c r="A388" s="756" t="s">
        <v>564</v>
      </c>
      <c r="B388" s="757" t="s">
        <v>565</v>
      </c>
      <c r="C388" s="758" t="s">
        <v>585</v>
      </c>
      <c r="D388" s="759" t="s">
        <v>586</v>
      </c>
      <c r="E388" s="760">
        <v>50113001</v>
      </c>
      <c r="F388" s="759" t="s">
        <v>591</v>
      </c>
      <c r="G388" s="758" t="s">
        <v>595</v>
      </c>
      <c r="H388" s="758">
        <v>848765</v>
      </c>
      <c r="I388" s="758">
        <v>107938</v>
      </c>
      <c r="J388" s="758" t="s">
        <v>695</v>
      </c>
      <c r="K388" s="758" t="s">
        <v>697</v>
      </c>
      <c r="L388" s="761">
        <v>129.18999900419786</v>
      </c>
      <c r="M388" s="761">
        <v>132</v>
      </c>
      <c r="N388" s="762">
        <v>17053.079868554116</v>
      </c>
    </row>
    <row r="389" spans="1:14" ht="14.4" customHeight="1" x14ac:dyDescent="0.3">
      <c r="A389" s="756" t="s">
        <v>564</v>
      </c>
      <c r="B389" s="757" t="s">
        <v>565</v>
      </c>
      <c r="C389" s="758" t="s">
        <v>585</v>
      </c>
      <c r="D389" s="759" t="s">
        <v>586</v>
      </c>
      <c r="E389" s="760">
        <v>50113001</v>
      </c>
      <c r="F389" s="759" t="s">
        <v>591</v>
      </c>
      <c r="G389" s="758" t="s">
        <v>592</v>
      </c>
      <c r="H389" s="758">
        <v>845813</v>
      </c>
      <c r="I389" s="758">
        <v>0</v>
      </c>
      <c r="J389" s="758" t="s">
        <v>702</v>
      </c>
      <c r="K389" s="758" t="s">
        <v>566</v>
      </c>
      <c r="L389" s="761">
        <v>546.33600000000001</v>
      </c>
      <c r="M389" s="761">
        <v>5</v>
      </c>
      <c r="N389" s="762">
        <v>2731.6800000000003</v>
      </c>
    </row>
    <row r="390" spans="1:14" ht="14.4" customHeight="1" x14ac:dyDescent="0.3">
      <c r="A390" s="756" t="s">
        <v>564</v>
      </c>
      <c r="B390" s="757" t="s">
        <v>565</v>
      </c>
      <c r="C390" s="758" t="s">
        <v>585</v>
      </c>
      <c r="D390" s="759" t="s">
        <v>586</v>
      </c>
      <c r="E390" s="760">
        <v>50113001</v>
      </c>
      <c r="F390" s="759" t="s">
        <v>591</v>
      </c>
      <c r="G390" s="758" t="s">
        <v>592</v>
      </c>
      <c r="H390" s="758">
        <v>193105</v>
      </c>
      <c r="I390" s="758">
        <v>93105</v>
      </c>
      <c r="J390" s="758" t="s">
        <v>703</v>
      </c>
      <c r="K390" s="758" t="s">
        <v>705</v>
      </c>
      <c r="L390" s="761">
        <v>210.02000000000004</v>
      </c>
      <c r="M390" s="761">
        <v>7</v>
      </c>
      <c r="N390" s="762">
        <v>1470.1400000000003</v>
      </c>
    </row>
    <row r="391" spans="1:14" ht="14.4" customHeight="1" x14ac:dyDescent="0.3">
      <c r="A391" s="756" t="s">
        <v>564</v>
      </c>
      <c r="B391" s="757" t="s">
        <v>565</v>
      </c>
      <c r="C391" s="758" t="s">
        <v>585</v>
      </c>
      <c r="D391" s="759" t="s">
        <v>586</v>
      </c>
      <c r="E391" s="760">
        <v>50113001</v>
      </c>
      <c r="F391" s="759" t="s">
        <v>591</v>
      </c>
      <c r="G391" s="758" t="s">
        <v>592</v>
      </c>
      <c r="H391" s="758">
        <v>989970</v>
      </c>
      <c r="I391" s="758">
        <v>168651</v>
      </c>
      <c r="J391" s="758" t="s">
        <v>1225</v>
      </c>
      <c r="K391" s="758" t="s">
        <v>1226</v>
      </c>
      <c r="L391" s="761">
        <v>13848.487142857144</v>
      </c>
      <c r="M391" s="761">
        <v>7</v>
      </c>
      <c r="N391" s="762">
        <v>96939.41</v>
      </c>
    </row>
    <row r="392" spans="1:14" ht="14.4" customHeight="1" x14ac:dyDescent="0.3">
      <c r="A392" s="756" t="s">
        <v>564</v>
      </c>
      <c r="B392" s="757" t="s">
        <v>565</v>
      </c>
      <c r="C392" s="758" t="s">
        <v>585</v>
      </c>
      <c r="D392" s="759" t="s">
        <v>586</v>
      </c>
      <c r="E392" s="760">
        <v>50113001</v>
      </c>
      <c r="F392" s="759" t="s">
        <v>591</v>
      </c>
      <c r="G392" s="758" t="s">
        <v>592</v>
      </c>
      <c r="H392" s="758">
        <v>102478</v>
      </c>
      <c r="I392" s="758">
        <v>2478</v>
      </c>
      <c r="J392" s="758" t="s">
        <v>710</v>
      </c>
      <c r="K392" s="758" t="s">
        <v>712</v>
      </c>
      <c r="L392" s="761">
        <v>77.344999999999999</v>
      </c>
      <c r="M392" s="761">
        <v>2</v>
      </c>
      <c r="N392" s="762">
        <v>154.69</v>
      </c>
    </row>
    <row r="393" spans="1:14" ht="14.4" customHeight="1" x14ac:dyDescent="0.3">
      <c r="A393" s="756" t="s">
        <v>564</v>
      </c>
      <c r="B393" s="757" t="s">
        <v>565</v>
      </c>
      <c r="C393" s="758" t="s">
        <v>585</v>
      </c>
      <c r="D393" s="759" t="s">
        <v>586</v>
      </c>
      <c r="E393" s="760">
        <v>50113001</v>
      </c>
      <c r="F393" s="759" t="s">
        <v>591</v>
      </c>
      <c r="G393" s="758" t="s">
        <v>592</v>
      </c>
      <c r="H393" s="758">
        <v>117011</v>
      </c>
      <c r="I393" s="758">
        <v>17011</v>
      </c>
      <c r="J393" s="758" t="s">
        <v>1227</v>
      </c>
      <c r="K393" s="758" t="s">
        <v>1228</v>
      </c>
      <c r="L393" s="761">
        <v>149.64000000000004</v>
      </c>
      <c r="M393" s="761">
        <v>10</v>
      </c>
      <c r="N393" s="762">
        <v>1496.4000000000003</v>
      </c>
    </row>
    <row r="394" spans="1:14" ht="14.4" customHeight="1" x14ac:dyDescent="0.3">
      <c r="A394" s="756" t="s">
        <v>564</v>
      </c>
      <c r="B394" s="757" t="s">
        <v>565</v>
      </c>
      <c r="C394" s="758" t="s">
        <v>585</v>
      </c>
      <c r="D394" s="759" t="s">
        <v>586</v>
      </c>
      <c r="E394" s="760">
        <v>50113001</v>
      </c>
      <c r="F394" s="759" t="s">
        <v>591</v>
      </c>
      <c r="G394" s="758" t="s">
        <v>592</v>
      </c>
      <c r="H394" s="758">
        <v>108499</v>
      </c>
      <c r="I394" s="758">
        <v>8499</v>
      </c>
      <c r="J394" s="758" t="s">
        <v>718</v>
      </c>
      <c r="K394" s="758" t="s">
        <v>719</v>
      </c>
      <c r="L394" s="761">
        <v>111.51967248853306</v>
      </c>
      <c r="M394" s="761">
        <v>152</v>
      </c>
      <c r="N394" s="762">
        <v>16950.990218257026</v>
      </c>
    </row>
    <row r="395" spans="1:14" ht="14.4" customHeight="1" x14ac:dyDescent="0.3">
      <c r="A395" s="756" t="s">
        <v>564</v>
      </c>
      <c r="B395" s="757" t="s">
        <v>565</v>
      </c>
      <c r="C395" s="758" t="s">
        <v>585</v>
      </c>
      <c r="D395" s="759" t="s">
        <v>586</v>
      </c>
      <c r="E395" s="760">
        <v>50113001</v>
      </c>
      <c r="F395" s="759" t="s">
        <v>591</v>
      </c>
      <c r="G395" s="758" t="s">
        <v>592</v>
      </c>
      <c r="H395" s="758">
        <v>846599</v>
      </c>
      <c r="I395" s="758">
        <v>107754</v>
      </c>
      <c r="J395" s="758" t="s">
        <v>1229</v>
      </c>
      <c r="K395" s="758" t="s">
        <v>566</v>
      </c>
      <c r="L395" s="761">
        <v>132.41680851063833</v>
      </c>
      <c r="M395" s="761">
        <v>94</v>
      </c>
      <c r="N395" s="762">
        <v>12447.180000000004</v>
      </c>
    </row>
    <row r="396" spans="1:14" ht="14.4" customHeight="1" x14ac:dyDescent="0.3">
      <c r="A396" s="756" t="s">
        <v>564</v>
      </c>
      <c r="B396" s="757" t="s">
        <v>565</v>
      </c>
      <c r="C396" s="758" t="s">
        <v>585</v>
      </c>
      <c r="D396" s="759" t="s">
        <v>586</v>
      </c>
      <c r="E396" s="760">
        <v>50113001</v>
      </c>
      <c r="F396" s="759" t="s">
        <v>591</v>
      </c>
      <c r="G396" s="758" t="s">
        <v>595</v>
      </c>
      <c r="H396" s="758">
        <v>181456</v>
      </c>
      <c r="I396" s="758">
        <v>81456</v>
      </c>
      <c r="J396" s="758" t="s">
        <v>728</v>
      </c>
      <c r="K396" s="758" t="s">
        <v>1230</v>
      </c>
      <c r="L396" s="761">
        <v>66.730000000000047</v>
      </c>
      <c r="M396" s="761">
        <v>1</v>
      </c>
      <c r="N396" s="762">
        <v>66.730000000000047</v>
      </c>
    </row>
    <row r="397" spans="1:14" ht="14.4" customHeight="1" x14ac:dyDescent="0.3">
      <c r="A397" s="756" t="s">
        <v>564</v>
      </c>
      <c r="B397" s="757" t="s">
        <v>565</v>
      </c>
      <c r="C397" s="758" t="s">
        <v>585</v>
      </c>
      <c r="D397" s="759" t="s">
        <v>586</v>
      </c>
      <c r="E397" s="760">
        <v>50113001</v>
      </c>
      <c r="F397" s="759" t="s">
        <v>591</v>
      </c>
      <c r="G397" s="758" t="s">
        <v>592</v>
      </c>
      <c r="H397" s="758">
        <v>930535</v>
      </c>
      <c r="I397" s="758">
        <v>0</v>
      </c>
      <c r="J397" s="758" t="s">
        <v>1231</v>
      </c>
      <c r="K397" s="758" t="s">
        <v>566</v>
      </c>
      <c r="L397" s="761">
        <v>157.47274762897021</v>
      </c>
      <c r="M397" s="761">
        <v>14</v>
      </c>
      <c r="N397" s="762">
        <v>2204.618466805583</v>
      </c>
    </row>
    <row r="398" spans="1:14" ht="14.4" customHeight="1" x14ac:dyDescent="0.3">
      <c r="A398" s="756" t="s">
        <v>564</v>
      </c>
      <c r="B398" s="757" t="s">
        <v>565</v>
      </c>
      <c r="C398" s="758" t="s">
        <v>585</v>
      </c>
      <c r="D398" s="759" t="s">
        <v>586</v>
      </c>
      <c r="E398" s="760">
        <v>50113001</v>
      </c>
      <c r="F398" s="759" t="s">
        <v>591</v>
      </c>
      <c r="G398" s="758" t="s">
        <v>592</v>
      </c>
      <c r="H398" s="758">
        <v>905097</v>
      </c>
      <c r="I398" s="758">
        <v>158767</v>
      </c>
      <c r="J398" s="758" t="s">
        <v>1232</v>
      </c>
      <c r="K398" s="758" t="s">
        <v>1233</v>
      </c>
      <c r="L398" s="761">
        <v>175.03899999999999</v>
      </c>
      <c r="M398" s="761">
        <v>4</v>
      </c>
      <c r="N398" s="762">
        <v>700.15599999999995</v>
      </c>
    </row>
    <row r="399" spans="1:14" ht="14.4" customHeight="1" x14ac:dyDescent="0.3">
      <c r="A399" s="756" t="s">
        <v>564</v>
      </c>
      <c r="B399" s="757" t="s">
        <v>565</v>
      </c>
      <c r="C399" s="758" t="s">
        <v>585</v>
      </c>
      <c r="D399" s="759" t="s">
        <v>586</v>
      </c>
      <c r="E399" s="760">
        <v>50113001</v>
      </c>
      <c r="F399" s="759" t="s">
        <v>591</v>
      </c>
      <c r="G399" s="758" t="s">
        <v>592</v>
      </c>
      <c r="H399" s="758">
        <v>920170</v>
      </c>
      <c r="I399" s="758">
        <v>0</v>
      </c>
      <c r="J399" s="758" t="s">
        <v>1234</v>
      </c>
      <c r="K399" s="758" t="s">
        <v>566</v>
      </c>
      <c r="L399" s="761">
        <v>75.165999999999997</v>
      </c>
      <c r="M399" s="761">
        <v>1</v>
      </c>
      <c r="N399" s="762">
        <v>75.165999999999997</v>
      </c>
    </row>
    <row r="400" spans="1:14" ht="14.4" customHeight="1" x14ac:dyDescent="0.3">
      <c r="A400" s="756" t="s">
        <v>564</v>
      </c>
      <c r="B400" s="757" t="s">
        <v>565</v>
      </c>
      <c r="C400" s="758" t="s">
        <v>585</v>
      </c>
      <c r="D400" s="759" t="s">
        <v>586</v>
      </c>
      <c r="E400" s="760">
        <v>50113001</v>
      </c>
      <c r="F400" s="759" t="s">
        <v>591</v>
      </c>
      <c r="G400" s="758" t="s">
        <v>592</v>
      </c>
      <c r="H400" s="758">
        <v>215473</v>
      </c>
      <c r="I400" s="758">
        <v>215473</v>
      </c>
      <c r="J400" s="758" t="s">
        <v>1235</v>
      </c>
      <c r="K400" s="758" t="s">
        <v>1236</v>
      </c>
      <c r="L400" s="761">
        <v>220.29999999999995</v>
      </c>
      <c r="M400" s="761">
        <v>1</v>
      </c>
      <c r="N400" s="762">
        <v>220.29999999999995</v>
      </c>
    </row>
    <row r="401" spans="1:14" ht="14.4" customHeight="1" x14ac:dyDescent="0.3">
      <c r="A401" s="756" t="s">
        <v>564</v>
      </c>
      <c r="B401" s="757" t="s">
        <v>565</v>
      </c>
      <c r="C401" s="758" t="s">
        <v>585</v>
      </c>
      <c r="D401" s="759" t="s">
        <v>586</v>
      </c>
      <c r="E401" s="760">
        <v>50113001</v>
      </c>
      <c r="F401" s="759" t="s">
        <v>591</v>
      </c>
      <c r="G401" s="758" t="s">
        <v>592</v>
      </c>
      <c r="H401" s="758">
        <v>132522</v>
      </c>
      <c r="I401" s="758">
        <v>132522</v>
      </c>
      <c r="J401" s="758" t="s">
        <v>738</v>
      </c>
      <c r="K401" s="758" t="s">
        <v>739</v>
      </c>
      <c r="L401" s="761">
        <v>81.89999988388135</v>
      </c>
      <c r="M401" s="761">
        <v>8</v>
      </c>
      <c r="N401" s="762">
        <v>655.1999990710508</v>
      </c>
    </row>
    <row r="402" spans="1:14" ht="14.4" customHeight="1" x14ac:dyDescent="0.3">
      <c r="A402" s="756" t="s">
        <v>564</v>
      </c>
      <c r="B402" s="757" t="s">
        <v>565</v>
      </c>
      <c r="C402" s="758" t="s">
        <v>585</v>
      </c>
      <c r="D402" s="759" t="s">
        <v>586</v>
      </c>
      <c r="E402" s="760">
        <v>50113001</v>
      </c>
      <c r="F402" s="759" t="s">
        <v>591</v>
      </c>
      <c r="G402" s="758" t="s">
        <v>592</v>
      </c>
      <c r="H402" s="758">
        <v>154150</v>
      </c>
      <c r="I402" s="758">
        <v>132522</v>
      </c>
      <c r="J402" s="758" t="s">
        <v>738</v>
      </c>
      <c r="K402" s="758" t="s">
        <v>739</v>
      </c>
      <c r="L402" s="761">
        <v>83.27000000000001</v>
      </c>
      <c r="M402" s="761">
        <v>1</v>
      </c>
      <c r="N402" s="762">
        <v>83.27000000000001</v>
      </c>
    </row>
    <row r="403" spans="1:14" ht="14.4" customHeight="1" x14ac:dyDescent="0.3">
      <c r="A403" s="756" t="s">
        <v>564</v>
      </c>
      <c r="B403" s="757" t="s">
        <v>565</v>
      </c>
      <c r="C403" s="758" t="s">
        <v>585</v>
      </c>
      <c r="D403" s="759" t="s">
        <v>586</v>
      </c>
      <c r="E403" s="760">
        <v>50113001</v>
      </c>
      <c r="F403" s="759" t="s">
        <v>591</v>
      </c>
      <c r="G403" s="758" t="s">
        <v>592</v>
      </c>
      <c r="H403" s="758">
        <v>192205</v>
      </c>
      <c r="I403" s="758">
        <v>192205</v>
      </c>
      <c r="J403" s="758" t="s">
        <v>742</v>
      </c>
      <c r="K403" s="758" t="s">
        <v>744</v>
      </c>
      <c r="L403" s="761">
        <v>88.479999999999976</v>
      </c>
      <c r="M403" s="761">
        <v>1</v>
      </c>
      <c r="N403" s="762">
        <v>88.479999999999976</v>
      </c>
    </row>
    <row r="404" spans="1:14" ht="14.4" customHeight="1" x14ac:dyDescent="0.3">
      <c r="A404" s="756" t="s">
        <v>564</v>
      </c>
      <c r="B404" s="757" t="s">
        <v>565</v>
      </c>
      <c r="C404" s="758" t="s">
        <v>585</v>
      </c>
      <c r="D404" s="759" t="s">
        <v>586</v>
      </c>
      <c r="E404" s="760">
        <v>50113001</v>
      </c>
      <c r="F404" s="759" t="s">
        <v>591</v>
      </c>
      <c r="G404" s="758" t="s">
        <v>592</v>
      </c>
      <c r="H404" s="758">
        <v>207334</v>
      </c>
      <c r="I404" s="758">
        <v>207334</v>
      </c>
      <c r="J404" s="758" t="s">
        <v>1237</v>
      </c>
      <c r="K404" s="758" t="s">
        <v>1238</v>
      </c>
      <c r="L404" s="761">
        <v>20594.43</v>
      </c>
      <c r="M404" s="761">
        <v>1</v>
      </c>
      <c r="N404" s="762">
        <v>20594.43</v>
      </c>
    </row>
    <row r="405" spans="1:14" ht="14.4" customHeight="1" x14ac:dyDescent="0.3">
      <c r="A405" s="756" t="s">
        <v>564</v>
      </c>
      <c r="B405" s="757" t="s">
        <v>565</v>
      </c>
      <c r="C405" s="758" t="s">
        <v>585</v>
      </c>
      <c r="D405" s="759" t="s">
        <v>586</v>
      </c>
      <c r="E405" s="760">
        <v>50113001</v>
      </c>
      <c r="F405" s="759" t="s">
        <v>591</v>
      </c>
      <c r="G405" s="758" t="s">
        <v>592</v>
      </c>
      <c r="H405" s="758">
        <v>447</v>
      </c>
      <c r="I405" s="758">
        <v>447</v>
      </c>
      <c r="J405" s="758" t="s">
        <v>1239</v>
      </c>
      <c r="K405" s="758" t="s">
        <v>1240</v>
      </c>
      <c r="L405" s="761">
        <v>179.7568</v>
      </c>
      <c r="M405" s="761">
        <v>25</v>
      </c>
      <c r="N405" s="762">
        <v>4493.92</v>
      </c>
    </row>
    <row r="406" spans="1:14" ht="14.4" customHeight="1" x14ac:dyDescent="0.3">
      <c r="A406" s="756" t="s">
        <v>564</v>
      </c>
      <c r="B406" s="757" t="s">
        <v>565</v>
      </c>
      <c r="C406" s="758" t="s">
        <v>585</v>
      </c>
      <c r="D406" s="759" t="s">
        <v>586</v>
      </c>
      <c r="E406" s="760">
        <v>50113001</v>
      </c>
      <c r="F406" s="759" t="s">
        <v>591</v>
      </c>
      <c r="G406" s="758" t="s">
        <v>592</v>
      </c>
      <c r="H406" s="758">
        <v>199680</v>
      </c>
      <c r="I406" s="758">
        <v>199680</v>
      </c>
      <c r="J406" s="758" t="s">
        <v>747</v>
      </c>
      <c r="K406" s="758" t="s">
        <v>748</v>
      </c>
      <c r="L406" s="761">
        <v>365.41000000000031</v>
      </c>
      <c r="M406" s="761">
        <v>1</v>
      </c>
      <c r="N406" s="762">
        <v>365.41000000000031</v>
      </c>
    </row>
    <row r="407" spans="1:14" ht="14.4" customHeight="1" x14ac:dyDescent="0.3">
      <c r="A407" s="756" t="s">
        <v>564</v>
      </c>
      <c r="B407" s="757" t="s">
        <v>565</v>
      </c>
      <c r="C407" s="758" t="s">
        <v>585</v>
      </c>
      <c r="D407" s="759" t="s">
        <v>586</v>
      </c>
      <c r="E407" s="760">
        <v>50113001</v>
      </c>
      <c r="F407" s="759" t="s">
        <v>591</v>
      </c>
      <c r="G407" s="758" t="s">
        <v>592</v>
      </c>
      <c r="H407" s="758">
        <v>187076</v>
      </c>
      <c r="I407" s="758">
        <v>87076</v>
      </c>
      <c r="J407" s="758" t="s">
        <v>749</v>
      </c>
      <c r="K407" s="758" t="s">
        <v>750</v>
      </c>
      <c r="L407" s="761">
        <v>126.36000000000004</v>
      </c>
      <c r="M407" s="761">
        <v>1</v>
      </c>
      <c r="N407" s="762">
        <v>126.36000000000004</v>
      </c>
    </row>
    <row r="408" spans="1:14" ht="14.4" customHeight="1" x14ac:dyDescent="0.3">
      <c r="A408" s="756" t="s">
        <v>564</v>
      </c>
      <c r="B408" s="757" t="s">
        <v>565</v>
      </c>
      <c r="C408" s="758" t="s">
        <v>585</v>
      </c>
      <c r="D408" s="759" t="s">
        <v>586</v>
      </c>
      <c r="E408" s="760">
        <v>50113001</v>
      </c>
      <c r="F408" s="759" t="s">
        <v>591</v>
      </c>
      <c r="G408" s="758" t="s">
        <v>592</v>
      </c>
      <c r="H408" s="758">
        <v>846826</v>
      </c>
      <c r="I408" s="758">
        <v>125002</v>
      </c>
      <c r="J408" s="758" t="s">
        <v>1241</v>
      </c>
      <c r="K408" s="758" t="s">
        <v>566</v>
      </c>
      <c r="L408" s="761">
        <v>958.90636363636372</v>
      </c>
      <c r="M408" s="761">
        <v>11</v>
      </c>
      <c r="N408" s="762">
        <v>10547.970000000001</v>
      </c>
    </row>
    <row r="409" spans="1:14" ht="14.4" customHeight="1" x14ac:dyDescent="0.3">
      <c r="A409" s="756" t="s">
        <v>564</v>
      </c>
      <c r="B409" s="757" t="s">
        <v>565</v>
      </c>
      <c r="C409" s="758" t="s">
        <v>585</v>
      </c>
      <c r="D409" s="759" t="s">
        <v>586</v>
      </c>
      <c r="E409" s="760">
        <v>50113001</v>
      </c>
      <c r="F409" s="759" t="s">
        <v>591</v>
      </c>
      <c r="G409" s="758" t="s">
        <v>592</v>
      </c>
      <c r="H409" s="758">
        <v>137493</v>
      </c>
      <c r="I409" s="758">
        <v>137493</v>
      </c>
      <c r="J409" s="758" t="s">
        <v>1242</v>
      </c>
      <c r="K409" s="758" t="s">
        <v>1243</v>
      </c>
      <c r="L409" s="761">
        <v>3484.97</v>
      </c>
      <c r="M409" s="761">
        <v>3</v>
      </c>
      <c r="N409" s="762">
        <v>10454.91</v>
      </c>
    </row>
    <row r="410" spans="1:14" ht="14.4" customHeight="1" x14ac:dyDescent="0.3">
      <c r="A410" s="756" t="s">
        <v>564</v>
      </c>
      <c r="B410" s="757" t="s">
        <v>565</v>
      </c>
      <c r="C410" s="758" t="s">
        <v>585</v>
      </c>
      <c r="D410" s="759" t="s">
        <v>586</v>
      </c>
      <c r="E410" s="760">
        <v>50113001</v>
      </c>
      <c r="F410" s="759" t="s">
        <v>591</v>
      </c>
      <c r="G410" s="758" t="s">
        <v>592</v>
      </c>
      <c r="H410" s="758">
        <v>848560</v>
      </c>
      <c r="I410" s="758">
        <v>125752</v>
      </c>
      <c r="J410" s="758" t="s">
        <v>1244</v>
      </c>
      <c r="K410" s="758" t="s">
        <v>1245</v>
      </c>
      <c r="L410" s="761">
        <v>190.41</v>
      </c>
      <c r="M410" s="761">
        <v>1</v>
      </c>
      <c r="N410" s="762">
        <v>190.41</v>
      </c>
    </row>
    <row r="411" spans="1:14" ht="14.4" customHeight="1" x14ac:dyDescent="0.3">
      <c r="A411" s="756" t="s">
        <v>564</v>
      </c>
      <c r="B411" s="757" t="s">
        <v>565</v>
      </c>
      <c r="C411" s="758" t="s">
        <v>585</v>
      </c>
      <c r="D411" s="759" t="s">
        <v>586</v>
      </c>
      <c r="E411" s="760">
        <v>50113001</v>
      </c>
      <c r="F411" s="759" t="s">
        <v>591</v>
      </c>
      <c r="G411" s="758" t="s">
        <v>592</v>
      </c>
      <c r="H411" s="758">
        <v>214902</v>
      </c>
      <c r="I411" s="758">
        <v>214902</v>
      </c>
      <c r="J411" s="758" t="s">
        <v>754</v>
      </c>
      <c r="K411" s="758" t="s">
        <v>755</v>
      </c>
      <c r="L411" s="761">
        <v>56.740000000000016</v>
      </c>
      <c r="M411" s="761">
        <v>1</v>
      </c>
      <c r="N411" s="762">
        <v>56.740000000000016</v>
      </c>
    </row>
    <row r="412" spans="1:14" ht="14.4" customHeight="1" x14ac:dyDescent="0.3">
      <c r="A412" s="756" t="s">
        <v>564</v>
      </c>
      <c r="B412" s="757" t="s">
        <v>565</v>
      </c>
      <c r="C412" s="758" t="s">
        <v>585</v>
      </c>
      <c r="D412" s="759" t="s">
        <v>586</v>
      </c>
      <c r="E412" s="760">
        <v>50113001</v>
      </c>
      <c r="F412" s="759" t="s">
        <v>591</v>
      </c>
      <c r="G412" s="758" t="s">
        <v>592</v>
      </c>
      <c r="H412" s="758">
        <v>214904</v>
      </c>
      <c r="I412" s="758">
        <v>214904</v>
      </c>
      <c r="J412" s="758" t="s">
        <v>756</v>
      </c>
      <c r="K412" s="758" t="s">
        <v>757</v>
      </c>
      <c r="L412" s="761">
        <v>81.960000000000008</v>
      </c>
      <c r="M412" s="761">
        <v>1</v>
      </c>
      <c r="N412" s="762">
        <v>81.960000000000008</v>
      </c>
    </row>
    <row r="413" spans="1:14" ht="14.4" customHeight="1" x14ac:dyDescent="0.3">
      <c r="A413" s="756" t="s">
        <v>564</v>
      </c>
      <c r="B413" s="757" t="s">
        <v>565</v>
      </c>
      <c r="C413" s="758" t="s">
        <v>585</v>
      </c>
      <c r="D413" s="759" t="s">
        <v>586</v>
      </c>
      <c r="E413" s="760">
        <v>50113001</v>
      </c>
      <c r="F413" s="759" t="s">
        <v>591</v>
      </c>
      <c r="G413" s="758" t="s">
        <v>592</v>
      </c>
      <c r="H413" s="758">
        <v>149990</v>
      </c>
      <c r="I413" s="758">
        <v>49990</v>
      </c>
      <c r="J413" s="758" t="s">
        <v>1246</v>
      </c>
      <c r="K413" s="758" t="s">
        <v>1247</v>
      </c>
      <c r="L413" s="761">
        <v>122.00096774193547</v>
      </c>
      <c r="M413" s="761">
        <v>31</v>
      </c>
      <c r="N413" s="762">
        <v>3782.0299999999997</v>
      </c>
    </row>
    <row r="414" spans="1:14" ht="14.4" customHeight="1" x14ac:dyDescent="0.3">
      <c r="A414" s="756" t="s">
        <v>564</v>
      </c>
      <c r="B414" s="757" t="s">
        <v>565</v>
      </c>
      <c r="C414" s="758" t="s">
        <v>585</v>
      </c>
      <c r="D414" s="759" t="s">
        <v>586</v>
      </c>
      <c r="E414" s="760">
        <v>50113001</v>
      </c>
      <c r="F414" s="759" t="s">
        <v>591</v>
      </c>
      <c r="G414" s="758" t="s">
        <v>592</v>
      </c>
      <c r="H414" s="758">
        <v>847477</v>
      </c>
      <c r="I414" s="758">
        <v>151436</v>
      </c>
      <c r="J414" s="758" t="s">
        <v>1248</v>
      </c>
      <c r="K414" s="758" t="s">
        <v>1249</v>
      </c>
      <c r="L414" s="761">
        <v>534.6400000000001</v>
      </c>
      <c r="M414" s="761">
        <v>2</v>
      </c>
      <c r="N414" s="762">
        <v>1069.2800000000002</v>
      </c>
    </row>
    <row r="415" spans="1:14" ht="14.4" customHeight="1" x14ac:dyDescent="0.3">
      <c r="A415" s="756" t="s">
        <v>564</v>
      </c>
      <c r="B415" s="757" t="s">
        <v>565</v>
      </c>
      <c r="C415" s="758" t="s">
        <v>585</v>
      </c>
      <c r="D415" s="759" t="s">
        <v>586</v>
      </c>
      <c r="E415" s="760">
        <v>50113001</v>
      </c>
      <c r="F415" s="759" t="s">
        <v>591</v>
      </c>
      <c r="G415" s="758" t="s">
        <v>592</v>
      </c>
      <c r="H415" s="758">
        <v>159570</v>
      </c>
      <c r="I415" s="758">
        <v>59570</v>
      </c>
      <c r="J415" s="758" t="s">
        <v>764</v>
      </c>
      <c r="K415" s="758" t="s">
        <v>765</v>
      </c>
      <c r="L415" s="761">
        <v>120.51999999999998</v>
      </c>
      <c r="M415" s="761">
        <v>1</v>
      </c>
      <c r="N415" s="762">
        <v>120.51999999999998</v>
      </c>
    </row>
    <row r="416" spans="1:14" ht="14.4" customHeight="1" x14ac:dyDescent="0.3">
      <c r="A416" s="756" t="s">
        <v>564</v>
      </c>
      <c r="B416" s="757" t="s">
        <v>565</v>
      </c>
      <c r="C416" s="758" t="s">
        <v>585</v>
      </c>
      <c r="D416" s="759" t="s">
        <v>586</v>
      </c>
      <c r="E416" s="760">
        <v>50113001</v>
      </c>
      <c r="F416" s="759" t="s">
        <v>591</v>
      </c>
      <c r="G416" s="758" t="s">
        <v>595</v>
      </c>
      <c r="H416" s="758">
        <v>132063</v>
      </c>
      <c r="I416" s="758">
        <v>32063</v>
      </c>
      <c r="J416" s="758" t="s">
        <v>774</v>
      </c>
      <c r="K416" s="758" t="s">
        <v>775</v>
      </c>
      <c r="L416" s="761">
        <v>721.2</v>
      </c>
      <c r="M416" s="761">
        <v>4</v>
      </c>
      <c r="N416" s="762">
        <v>2884.8</v>
      </c>
    </row>
    <row r="417" spans="1:14" ht="14.4" customHeight="1" x14ac:dyDescent="0.3">
      <c r="A417" s="756" t="s">
        <v>564</v>
      </c>
      <c r="B417" s="757" t="s">
        <v>565</v>
      </c>
      <c r="C417" s="758" t="s">
        <v>585</v>
      </c>
      <c r="D417" s="759" t="s">
        <v>586</v>
      </c>
      <c r="E417" s="760">
        <v>50113001</v>
      </c>
      <c r="F417" s="759" t="s">
        <v>591</v>
      </c>
      <c r="G417" s="758" t="s">
        <v>595</v>
      </c>
      <c r="H417" s="758">
        <v>213487</v>
      </c>
      <c r="I417" s="758">
        <v>213487</v>
      </c>
      <c r="J417" s="758" t="s">
        <v>774</v>
      </c>
      <c r="K417" s="758" t="s">
        <v>776</v>
      </c>
      <c r="L417" s="761">
        <v>298.66382361835349</v>
      </c>
      <c r="M417" s="761">
        <v>95</v>
      </c>
      <c r="N417" s="762">
        <v>28373.063243743582</v>
      </c>
    </row>
    <row r="418" spans="1:14" ht="14.4" customHeight="1" x14ac:dyDescent="0.3">
      <c r="A418" s="756" t="s">
        <v>564</v>
      </c>
      <c r="B418" s="757" t="s">
        <v>565</v>
      </c>
      <c r="C418" s="758" t="s">
        <v>585</v>
      </c>
      <c r="D418" s="759" t="s">
        <v>586</v>
      </c>
      <c r="E418" s="760">
        <v>50113001</v>
      </c>
      <c r="F418" s="759" t="s">
        <v>591</v>
      </c>
      <c r="G418" s="758" t="s">
        <v>595</v>
      </c>
      <c r="H418" s="758">
        <v>213489</v>
      </c>
      <c r="I418" s="758">
        <v>213489</v>
      </c>
      <c r="J418" s="758" t="s">
        <v>774</v>
      </c>
      <c r="K418" s="758" t="s">
        <v>777</v>
      </c>
      <c r="L418" s="761">
        <v>630.66015789473681</v>
      </c>
      <c r="M418" s="761">
        <v>19</v>
      </c>
      <c r="N418" s="762">
        <v>11982.543</v>
      </c>
    </row>
    <row r="419" spans="1:14" ht="14.4" customHeight="1" x14ac:dyDescent="0.3">
      <c r="A419" s="756" t="s">
        <v>564</v>
      </c>
      <c r="B419" s="757" t="s">
        <v>565</v>
      </c>
      <c r="C419" s="758" t="s">
        <v>585</v>
      </c>
      <c r="D419" s="759" t="s">
        <v>586</v>
      </c>
      <c r="E419" s="760">
        <v>50113001</v>
      </c>
      <c r="F419" s="759" t="s">
        <v>591</v>
      </c>
      <c r="G419" s="758" t="s">
        <v>595</v>
      </c>
      <c r="H419" s="758">
        <v>213494</v>
      </c>
      <c r="I419" s="758">
        <v>213494</v>
      </c>
      <c r="J419" s="758" t="s">
        <v>774</v>
      </c>
      <c r="K419" s="758" t="s">
        <v>779</v>
      </c>
      <c r="L419" s="761">
        <v>408.95000000000005</v>
      </c>
      <c r="M419" s="761">
        <v>35</v>
      </c>
      <c r="N419" s="762">
        <v>14313.250000000002</v>
      </c>
    </row>
    <row r="420" spans="1:14" ht="14.4" customHeight="1" x14ac:dyDescent="0.3">
      <c r="A420" s="756" t="s">
        <v>564</v>
      </c>
      <c r="B420" s="757" t="s">
        <v>565</v>
      </c>
      <c r="C420" s="758" t="s">
        <v>585</v>
      </c>
      <c r="D420" s="759" t="s">
        <v>586</v>
      </c>
      <c r="E420" s="760">
        <v>50113001</v>
      </c>
      <c r="F420" s="759" t="s">
        <v>591</v>
      </c>
      <c r="G420" s="758" t="s">
        <v>595</v>
      </c>
      <c r="H420" s="758">
        <v>213480</v>
      </c>
      <c r="I420" s="758">
        <v>213480</v>
      </c>
      <c r="J420" s="758" t="s">
        <v>780</v>
      </c>
      <c r="K420" s="758" t="s">
        <v>777</v>
      </c>
      <c r="L420" s="761">
        <v>1106.26</v>
      </c>
      <c r="M420" s="761">
        <v>2</v>
      </c>
      <c r="N420" s="762">
        <v>2212.52</v>
      </c>
    </row>
    <row r="421" spans="1:14" ht="14.4" customHeight="1" x14ac:dyDescent="0.3">
      <c r="A421" s="756" t="s">
        <v>564</v>
      </c>
      <c r="B421" s="757" t="s">
        <v>565</v>
      </c>
      <c r="C421" s="758" t="s">
        <v>585</v>
      </c>
      <c r="D421" s="759" t="s">
        <v>586</v>
      </c>
      <c r="E421" s="760">
        <v>50113001</v>
      </c>
      <c r="F421" s="759" t="s">
        <v>591</v>
      </c>
      <c r="G421" s="758" t="s">
        <v>592</v>
      </c>
      <c r="H421" s="758">
        <v>198219</v>
      </c>
      <c r="I421" s="758">
        <v>98219</v>
      </c>
      <c r="J421" s="758" t="s">
        <v>782</v>
      </c>
      <c r="K421" s="758" t="s">
        <v>783</v>
      </c>
      <c r="L421" s="761">
        <v>60.29999999999999</v>
      </c>
      <c r="M421" s="761">
        <v>3</v>
      </c>
      <c r="N421" s="762">
        <v>180.89999999999998</v>
      </c>
    </row>
    <row r="422" spans="1:14" ht="14.4" customHeight="1" x14ac:dyDescent="0.3">
      <c r="A422" s="756" t="s">
        <v>564</v>
      </c>
      <c r="B422" s="757" t="s">
        <v>565</v>
      </c>
      <c r="C422" s="758" t="s">
        <v>585</v>
      </c>
      <c r="D422" s="759" t="s">
        <v>586</v>
      </c>
      <c r="E422" s="760">
        <v>50113001</v>
      </c>
      <c r="F422" s="759" t="s">
        <v>591</v>
      </c>
      <c r="G422" s="758" t="s">
        <v>592</v>
      </c>
      <c r="H422" s="758">
        <v>102133</v>
      </c>
      <c r="I422" s="758">
        <v>2133</v>
      </c>
      <c r="J422" s="758" t="s">
        <v>784</v>
      </c>
      <c r="K422" s="758" t="s">
        <v>785</v>
      </c>
      <c r="L422" s="761">
        <v>28.169509433962268</v>
      </c>
      <c r="M422" s="761">
        <v>530</v>
      </c>
      <c r="N422" s="762">
        <v>14929.840000000002</v>
      </c>
    </row>
    <row r="423" spans="1:14" ht="14.4" customHeight="1" x14ac:dyDescent="0.3">
      <c r="A423" s="756" t="s">
        <v>564</v>
      </c>
      <c r="B423" s="757" t="s">
        <v>565</v>
      </c>
      <c r="C423" s="758" t="s">
        <v>585</v>
      </c>
      <c r="D423" s="759" t="s">
        <v>586</v>
      </c>
      <c r="E423" s="760">
        <v>50113001</v>
      </c>
      <c r="F423" s="759" t="s">
        <v>591</v>
      </c>
      <c r="G423" s="758" t="s">
        <v>592</v>
      </c>
      <c r="H423" s="758">
        <v>199333</v>
      </c>
      <c r="I423" s="758">
        <v>99333</v>
      </c>
      <c r="J423" s="758" t="s">
        <v>786</v>
      </c>
      <c r="K423" s="758" t="s">
        <v>787</v>
      </c>
      <c r="L423" s="761">
        <v>219.68111111111114</v>
      </c>
      <c r="M423" s="761">
        <v>54</v>
      </c>
      <c r="N423" s="762">
        <v>11862.78</v>
      </c>
    </row>
    <row r="424" spans="1:14" ht="14.4" customHeight="1" x14ac:dyDescent="0.3">
      <c r="A424" s="756" t="s">
        <v>564</v>
      </c>
      <c r="B424" s="757" t="s">
        <v>565</v>
      </c>
      <c r="C424" s="758" t="s">
        <v>585</v>
      </c>
      <c r="D424" s="759" t="s">
        <v>586</v>
      </c>
      <c r="E424" s="760">
        <v>50113001</v>
      </c>
      <c r="F424" s="759" t="s">
        <v>591</v>
      </c>
      <c r="G424" s="758" t="s">
        <v>592</v>
      </c>
      <c r="H424" s="758">
        <v>165633</v>
      </c>
      <c r="I424" s="758">
        <v>165751</v>
      </c>
      <c r="J424" s="758" t="s">
        <v>1250</v>
      </c>
      <c r="K424" s="758" t="s">
        <v>1251</v>
      </c>
      <c r="L424" s="761">
        <v>2866.3799999999997</v>
      </c>
      <c r="M424" s="761">
        <v>3</v>
      </c>
      <c r="N424" s="762">
        <v>8599.14</v>
      </c>
    </row>
    <row r="425" spans="1:14" ht="14.4" customHeight="1" x14ac:dyDescent="0.3">
      <c r="A425" s="756" t="s">
        <v>564</v>
      </c>
      <c r="B425" s="757" t="s">
        <v>565</v>
      </c>
      <c r="C425" s="758" t="s">
        <v>585</v>
      </c>
      <c r="D425" s="759" t="s">
        <v>586</v>
      </c>
      <c r="E425" s="760">
        <v>50113001</v>
      </c>
      <c r="F425" s="759" t="s">
        <v>591</v>
      </c>
      <c r="G425" s="758" t="s">
        <v>592</v>
      </c>
      <c r="H425" s="758">
        <v>111337</v>
      </c>
      <c r="I425" s="758">
        <v>52421</v>
      </c>
      <c r="J425" s="758" t="s">
        <v>788</v>
      </c>
      <c r="K425" s="758" t="s">
        <v>789</v>
      </c>
      <c r="L425" s="761">
        <v>74.88000000000001</v>
      </c>
      <c r="M425" s="761">
        <v>30</v>
      </c>
      <c r="N425" s="762">
        <v>2246.4</v>
      </c>
    </row>
    <row r="426" spans="1:14" ht="14.4" customHeight="1" x14ac:dyDescent="0.3">
      <c r="A426" s="756" t="s">
        <v>564</v>
      </c>
      <c r="B426" s="757" t="s">
        <v>565</v>
      </c>
      <c r="C426" s="758" t="s">
        <v>585</v>
      </c>
      <c r="D426" s="759" t="s">
        <v>586</v>
      </c>
      <c r="E426" s="760">
        <v>50113001</v>
      </c>
      <c r="F426" s="759" t="s">
        <v>591</v>
      </c>
      <c r="G426" s="758" t="s">
        <v>592</v>
      </c>
      <c r="H426" s="758">
        <v>31915</v>
      </c>
      <c r="I426" s="758">
        <v>31915</v>
      </c>
      <c r="J426" s="758" t="s">
        <v>790</v>
      </c>
      <c r="K426" s="758" t="s">
        <v>791</v>
      </c>
      <c r="L426" s="761">
        <v>173.68999997008984</v>
      </c>
      <c r="M426" s="761">
        <v>29</v>
      </c>
      <c r="N426" s="762">
        <v>5037.0099991326051</v>
      </c>
    </row>
    <row r="427" spans="1:14" ht="14.4" customHeight="1" x14ac:dyDescent="0.3">
      <c r="A427" s="756" t="s">
        <v>564</v>
      </c>
      <c r="B427" s="757" t="s">
        <v>565</v>
      </c>
      <c r="C427" s="758" t="s">
        <v>585</v>
      </c>
      <c r="D427" s="759" t="s">
        <v>586</v>
      </c>
      <c r="E427" s="760">
        <v>50113001</v>
      </c>
      <c r="F427" s="759" t="s">
        <v>591</v>
      </c>
      <c r="G427" s="758" t="s">
        <v>592</v>
      </c>
      <c r="H427" s="758">
        <v>47244</v>
      </c>
      <c r="I427" s="758">
        <v>47244</v>
      </c>
      <c r="J427" s="758" t="s">
        <v>792</v>
      </c>
      <c r="K427" s="758" t="s">
        <v>791</v>
      </c>
      <c r="L427" s="761">
        <v>143.00000179248093</v>
      </c>
      <c r="M427" s="761">
        <v>31</v>
      </c>
      <c r="N427" s="762">
        <v>4433.0000555669085</v>
      </c>
    </row>
    <row r="428" spans="1:14" ht="14.4" customHeight="1" x14ac:dyDescent="0.3">
      <c r="A428" s="756" t="s">
        <v>564</v>
      </c>
      <c r="B428" s="757" t="s">
        <v>565</v>
      </c>
      <c r="C428" s="758" t="s">
        <v>585</v>
      </c>
      <c r="D428" s="759" t="s">
        <v>586</v>
      </c>
      <c r="E428" s="760">
        <v>50113001</v>
      </c>
      <c r="F428" s="759" t="s">
        <v>591</v>
      </c>
      <c r="G428" s="758" t="s">
        <v>592</v>
      </c>
      <c r="H428" s="758">
        <v>47249</v>
      </c>
      <c r="I428" s="758">
        <v>47249</v>
      </c>
      <c r="J428" s="758" t="s">
        <v>792</v>
      </c>
      <c r="K428" s="758" t="s">
        <v>793</v>
      </c>
      <c r="L428" s="761">
        <v>126.50002977850802</v>
      </c>
      <c r="M428" s="761">
        <v>10</v>
      </c>
      <c r="N428" s="762">
        <v>1265.0002977850802</v>
      </c>
    </row>
    <row r="429" spans="1:14" ht="14.4" customHeight="1" x14ac:dyDescent="0.3">
      <c r="A429" s="756" t="s">
        <v>564</v>
      </c>
      <c r="B429" s="757" t="s">
        <v>565</v>
      </c>
      <c r="C429" s="758" t="s">
        <v>585</v>
      </c>
      <c r="D429" s="759" t="s">
        <v>586</v>
      </c>
      <c r="E429" s="760">
        <v>50113001</v>
      </c>
      <c r="F429" s="759" t="s">
        <v>591</v>
      </c>
      <c r="G429" s="758" t="s">
        <v>592</v>
      </c>
      <c r="H429" s="758">
        <v>47256</v>
      </c>
      <c r="I429" s="758">
        <v>47256</v>
      </c>
      <c r="J429" s="758" t="s">
        <v>792</v>
      </c>
      <c r="K429" s="758" t="s">
        <v>794</v>
      </c>
      <c r="L429" s="761">
        <v>222.19999524349265</v>
      </c>
      <c r="M429" s="761">
        <v>13</v>
      </c>
      <c r="N429" s="762">
        <v>2888.5999381654046</v>
      </c>
    </row>
    <row r="430" spans="1:14" ht="14.4" customHeight="1" x14ac:dyDescent="0.3">
      <c r="A430" s="756" t="s">
        <v>564</v>
      </c>
      <c r="B430" s="757" t="s">
        <v>565</v>
      </c>
      <c r="C430" s="758" t="s">
        <v>585</v>
      </c>
      <c r="D430" s="759" t="s">
        <v>586</v>
      </c>
      <c r="E430" s="760">
        <v>50113001</v>
      </c>
      <c r="F430" s="759" t="s">
        <v>591</v>
      </c>
      <c r="G430" s="758" t="s">
        <v>592</v>
      </c>
      <c r="H430" s="758">
        <v>215606</v>
      </c>
      <c r="I430" s="758">
        <v>215606</v>
      </c>
      <c r="J430" s="758" t="s">
        <v>797</v>
      </c>
      <c r="K430" s="758" t="s">
        <v>798</v>
      </c>
      <c r="L430" s="761">
        <v>72.8799921981159</v>
      </c>
      <c r="M430" s="761">
        <v>10</v>
      </c>
      <c r="N430" s="762">
        <v>728.79992198115895</v>
      </c>
    </row>
    <row r="431" spans="1:14" ht="14.4" customHeight="1" x14ac:dyDescent="0.3">
      <c r="A431" s="756" t="s">
        <v>564</v>
      </c>
      <c r="B431" s="757" t="s">
        <v>565</v>
      </c>
      <c r="C431" s="758" t="s">
        <v>585</v>
      </c>
      <c r="D431" s="759" t="s">
        <v>586</v>
      </c>
      <c r="E431" s="760">
        <v>50113001</v>
      </c>
      <c r="F431" s="759" t="s">
        <v>591</v>
      </c>
      <c r="G431" s="758" t="s">
        <v>592</v>
      </c>
      <c r="H431" s="758">
        <v>193746</v>
      </c>
      <c r="I431" s="758">
        <v>93746</v>
      </c>
      <c r="J431" s="758" t="s">
        <v>801</v>
      </c>
      <c r="K431" s="758" t="s">
        <v>802</v>
      </c>
      <c r="L431" s="761">
        <v>375.18857142857138</v>
      </c>
      <c r="M431" s="761">
        <v>49</v>
      </c>
      <c r="N431" s="762">
        <v>18384.239999999998</v>
      </c>
    </row>
    <row r="432" spans="1:14" ht="14.4" customHeight="1" x14ac:dyDescent="0.3">
      <c r="A432" s="756" t="s">
        <v>564</v>
      </c>
      <c r="B432" s="757" t="s">
        <v>565</v>
      </c>
      <c r="C432" s="758" t="s">
        <v>585</v>
      </c>
      <c r="D432" s="759" t="s">
        <v>586</v>
      </c>
      <c r="E432" s="760">
        <v>50113001</v>
      </c>
      <c r="F432" s="759" t="s">
        <v>591</v>
      </c>
      <c r="G432" s="758" t="s">
        <v>592</v>
      </c>
      <c r="H432" s="758">
        <v>103575</v>
      </c>
      <c r="I432" s="758">
        <v>3575</v>
      </c>
      <c r="J432" s="758" t="s">
        <v>803</v>
      </c>
      <c r="K432" s="758" t="s">
        <v>804</v>
      </c>
      <c r="L432" s="761">
        <v>66.636521739130444</v>
      </c>
      <c r="M432" s="761">
        <v>23</v>
      </c>
      <c r="N432" s="762">
        <v>1532.6400000000003</v>
      </c>
    </row>
    <row r="433" spans="1:14" ht="14.4" customHeight="1" x14ac:dyDescent="0.3">
      <c r="A433" s="756" t="s">
        <v>564</v>
      </c>
      <c r="B433" s="757" t="s">
        <v>565</v>
      </c>
      <c r="C433" s="758" t="s">
        <v>585</v>
      </c>
      <c r="D433" s="759" t="s">
        <v>586</v>
      </c>
      <c r="E433" s="760">
        <v>50113001</v>
      </c>
      <c r="F433" s="759" t="s">
        <v>591</v>
      </c>
      <c r="G433" s="758" t="s">
        <v>592</v>
      </c>
      <c r="H433" s="758">
        <v>147193</v>
      </c>
      <c r="I433" s="758">
        <v>47193</v>
      </c>
      <c r="J433" s="758" t="s">
        <v>809</v>
      </c>
      <c r="K433" s="758" t="s">
        <v>808</v>
      </c>
      <c r="L433" s="761">
        <v>216.47690970391253</v>
      </c>
      <c r="M433" s="761">
        <v>51</v>
      </c>
      <c r="N433" s="762">
        <v>11040.322394899538</v>
      </c>
    </row>
    <row r="434" spans="1:14" ht="14.4" customHeight="1" x14ac:dyDescent="0.3">
      <c r="A434" s="756" t="s">
        <v>564</v>
      </c>
      <c r="B434" s="757" t="s">
        <v>565</v>
      </c>
      <c r="C434" s="758" t="s">
        <v>585</v>
      </c>
      <c r="D434" s="759" t="s">
        <v>586</v>
      </c>
      <c r="E434" s="760">
        <v>50113001</v>
      </c>
      <c r="F434" s="759" t="s">
        <v>591</v>
      </c>
      <c r="G434" s="758" t="s">
        <v>592</v>
      </c>
      <c r="H434" s="758">
        <v>124067</v>
      </c>
      <c r="I434" s="758">
        <v>124067</v>
      </c>
      <c r="J434" s="758" t="s">
        <v>811</v>
      </c>
      <c r="K434" s="758" t="s">
        <v>812</v>
      </c>
      <c r="L434" s="761">
        <v>36.548458530325661</v>
      </c>
      <c r="M434" s="761">
        <v>130</v>
      </c>
      <c r="N434" s="762">
        <v>4751.2996089423359</v>
      </c>
    </row>
    <row r="435" spans="1:14" ht="14.4" customHeight="1" x14ac:dyDescent="0.3">
      <c r="A435" s="756" t="s">
        <v>564</v>
      </c>
      <c r="B435" s="757" t="s">
        <v>565</v>
      </c>
      <c r="C435" s="758" t="s">
        <v>585</v>
      </c>
      <c r="D435" s="759" t="s">
        <v>586</v>
      </c>
      <c r="E435" s="760">
        <v>50113001</v>
      </c>
      <c r="F435" s="759" t="s">
        <v>591</v>
      </c>
      <c r="G435" s="758" t="s">
        <v>592</v>
      </c>
      <c r="H435" s="758">
        <v>216572</v>
      </c>
      <c r="I435" s="758">
        <v>216572</v>
      </c>
      <c r="J435" s="758" t="s">
        <v>811</v>
      </c>
      <c r="K435" s="758" t="s">
        <v>812</v>
      </c>
      <c r="L435" s="761">
        <v>36.290000000000006</v>
      </c>
      <c r="M435" s="761">
        <v>40</v>
      </c>
      <c r="N435" s="762">
        <v>1451.6000000000004</v>
      </c>
    </row>
    <row r="436" spans="1:14" ht="14.4" customHeight="1" x14ac:dyDescent="0.3">
      <c r="A436" s="756" t="s">
        <v>564</v>
      </c>
      <c r="B436" s="757" t="s">
        <v>565</v>
      </c>
      <c r="C436" s="758" t="s">
        <v>585</v>
      </c>
      <c r="D436" s="759" t="s">
        <v>586</v>
      </c>
      <c r="E436" s="760">
        <v>50113001</v>
      </c>
      <c r="F436" s="759" t="s">
        <v>591</v>
      </c>
      <c r="G436" s="758" t="s">
        <v>592</v>
      </c>
      <c r="H436" s="758">
        <v>109159</v>
      </c>
      <c r="I436" s="758">
        <v>9159</v>
      </c>
      <c r="J436" s="758" t="s">
        <v>815</v>
      </c>
      <c r="K436" s="758" t="s">
        <v>816</v>
      </c>
      <c r="L436" s="761">
        <v>126.66499999999999</v>
      </c>
      <c r="M436" s="761">
        <v>8</v>
      </c>
      <c r="N436" s="762">
        <v>1013.3199999999999</v>
      </c>
    </row>
    <row r="437" spans="1:14" ht="14.4" customHeight="1" x14ac:dyDescent="0.3">
      <c r="A437" s="756" t="s">
        <v>564</v>
      </c>
      <c r="B437" s="757" t="s">
        <v>565</v>
      </c>
      <c r="C437" s="758" t="s">
        <v>585</v>
      </c>
      <c r="D437" s="759" t="s">
        <v>586</v>
      </c>
      <c r="E437" s="760">
        <v>50113001</v>
      </c>
      <c r="F437" s="759" t="s">
        <v>591</v>
      </c>
      <c r="G437" s="758" t="s">
        <v>592</v>
      </c>
      <c r="H437" s="758">
        <v>51366</v>
      </c>
      <c r="I437" s="758">
        <v>51366</v>
      </c>
      <c r="J437" s="758" t="s">
        <v>817</v>
      </c>
      <c r="K437" s="758" t="s">
        <v>818</v>
      </c>
      <c r="L437" s="761">
        <v>171.59999997744842</v>
      </c>
      <c r="M437" s="761">
        <v>19</v>
      </c>
      <c r="N437" s="762">
        <v>3260.3999995715199</v>
      </c>
    </row>
    <row r="438" spans="1:14" ht="14.4" customHeight="1" x14ac:dyDescent="0.3">
      <c r="A438" s="756" t="s">
        <v>564</v>
      </c>
      <c r="B438" s="757" t="s">
        <v>565</v>
      </c>
      <c r="C438" s="758" t="s">
        <v>585</v>
      </c>
      <c r="D438" s="759" t="s">
        <v>586</v>
      </c>
      <c r="E438" s="760">
        <v>50113001</v>
      </c>
      <c r="F438" s="759" t="s">
        <v>591</v>
      </c>
      <c r="G438" s="758" t="s">
        <v>592</v>
      </c>
      <c r="H438" s="758">
        <v>51367</v>
      </c>
      <c r="I438" s="758">
        <v>51367</v>
      </c>
      <c r="J438" s="758" t="s">
        <v>817</v>
      </c>
      <c r="K438" s="758" t="s">
        <v>819</v>
      </c>
      <c r="L438" s="761">
        <v>92.949999830843993</v>
      </c>
      <c r="M438" s="761">
        <v>102</v>
      </c>
      <c r="N438" s="762">
        <v>9480.8999827460866</v>
      </c>
    </row>
    <row r="439" spans="1:14" ht="14.4" customHeight="1" x14ac:dyDescent="0.3">
      <c r="A439" s="756" t="s">
        <v>564</v>
      </c>
      <c r="B439" s="757" t="s">
        <v>565</v>
      </c>
      <c r="C439" s="758" t="s">
        <v>585</v>
      </c>
      <c r="D439" s="759" t="s">
        <v>586</v>
      </c>
      <c r="E439" s="760">
        <v>50113001</v>
      </c>
      <c r="F439" s="759" t="s">
        <v>591</v>
      </c>
      <c r="G439" s="758" t="s">
        <v>592</v>
      </c>
      <c r="H439" s="758">
        <v>51383</v>
      </c>
      <c r="I439" s="758">
        <v>51383</v>
      </c>
      <c r="J439" s="758" t="s">
        <v>817</v>
      </c>
      <c r="K439" s="758" t="s">
        <v>820</v>
      </c>
      <c r="L439" s="761">
        <v>93.5</v>
      </c>
      <c r="M439" s="761">
        <v>3</v>
      </c>
      <c r="N439" s="762">
        <v>280.5</v>
      </c>
    </row>
    <row r="440" spans="1:14" ht="14.4" customHeight="1" x14ac:dyDescent="0.3">
      <c r="A440" s="756" t="s">
        <v>564</v>
      </c>
      <c r="B440" s="757" t="s">
        <v>565</v>
      </c>
      <c r="C440" s="758" t="s">
        <v>585</v>
      </c>
      <c r="D440" s="759" t="s">
        <v>586</v>
      </c>
      <c r="E440" s="760">
        <v>50113001</v>
      </c>
      <c r="F440" s="759" t="s">
        <v>591</v>
      </c>
      <c r="G440" s="758" t="s">
        <v>592</v>
      </c>
      <c r="H440" s="758">
        <v>51384</v>
      </c>
      <c r="I440" s="758">
        <v>51384</v>
      </c>
      <c r="J440" s="758" t="s">
        <v>817</v>
      </c>
      <c r="K440" s="758" t="s">
        <v>821</v>
      </c>
      <c r="L440" s="761">
        <v>192.5</v>
      </c>
      <c r="M440" s="761">
        <v>7</v>
      </c>
      <c r="N440" s="762">
        <v>1347.5</v>
      </c>
    </row>
    <row r="441" spans="1:14" ht="14.4" customHeight="1" x14ac:dyDescent="0.3">
      <c r="A441" s="756" t="s">
        <v>564</v>
      </c>
      <c r="B441" s="757" t="s">
        <v>565</v>
      </c>
      <c r="C441" s="758" t="s">
        <v>585</v>
      </c>
      <c r="D441" s="759" t="s">
        <v>586</v>
      </c>
      <c r="E441" s="760">
        <v>50113001</v>
      </c>
      <c r="F441" s="759" t="s">
        <v>591</v>
      </c>
      <c r="G441" s="758" t="s">
        <v>592</v>
      </c>
      <c r="H441" s="758">
        <v>132082</v>
      </c>
      <c r="I441" s="758">
        <v>32082</v>
      </c>
      <c r="J441" s="758" t="s">
        <v>822</v>
      </c>
      <c r="K441" s="758" t="s">
        <v>823</v>
      </c>
      <c r="L441" s="761">
        <v>83.044999999999987</v>
      </c>
      <c r="M441" s="761">
        <v>2</v>
      </c>
      <c r="N441" s="762">
        <v>166.08999999999997</v>
      </c>
    </row>
    <row r="442" spans="1:14" ht="14.4" customHeight="1" x14ac:dyDescent="0.3">
      <c r="A442" s="756" t="s">
        <v>564</v>
      </c>
      <c r="B442" s="757" t="s">
        <v>565</v>
      </c>
      <c r="C442" s="758" t="s">
        <v>585</v>
      </c>
      <c r="D442" s="759" t="s">
        <v>586</v>
      </c>
      <c r="E442" s="760">
        <v>50113001</v>
      </c>
      <c r="F442" s="759" t="s">
        <v>591</v>
      </c>
      <c r="G442" s="758" t="s">
        <v>592</v>
      </c>
      <c r="H442" s="758">
        <v>193724</v>
      </c>
      <c r="I442" s="758">
        <v>93724</v>
      </c>
      <c r="J442" s="758" t="s">
        <v>830</v>
      </c>
      <c r="K442" s="758" t="s">
        <v>831</v>
      </c>
      <c r="L442" s="761">
        <v>68.790000000000035</v>
      </c>
      <c r="M442" s="761">
        <v>2</v>
      </c>
      <c r="N442" s="762">
        <v>137.58000000000007</v>
      </c>
    </row>
    <row r="443" spans="1:14" ht="14.4" customHeight="1" x14ac:dyDescent="0.3">
      <c r="A443" s="756" t="s">
        <v>564</v>
      </c>
      <c r="B443" s="757" t="s">
        <v>565</v>
      </c>
      <c r="C443" s="758" t="s">
        <v>585</v>
      </c>
      <c r="D443" s="759" t="s">
        <v>586</v>
      </c>
      <c r="E443" s="760">
        <v>50113001</v>
      </c>
      <c r="F443" s="759" t="s">
        <v>591</v>
      </c>
      <c r="G443" s="758" t="s">
        <v>592</v>
      </c>
      <c r="H443" s="758">
        <v>394712</v>
      </c>
      <c r="I443" s="758">
        <v>0</v>
      </c>
      <c r="J443" s="758" t="s">
        <v>1252</v>
      </c>
      <c r="K443" s="758" t="s">
        <v>1253</v>
      </c>
      <c r="L443" s="761">
        <v>23.700706420580623</v>
      </c>
      <c r="M443" s="761">
        <v>414</v>
      </c>
      <c r="N443" s="762">
        <v>9812.0924581203781</v>
      </c>
    </row>
    <row r="444" spans="1:14" ht="14.4" customHeight="1" x14ac:dyDescent="0.3">
      <c r="A444" s="756" t="s">
        <v>564</v>
      </c>
      <c r="B444" s="757" t="s">
        <v>565</v>
      </c>
      <c r="C444" s="758" t="s">
        <v>585</v>
      </c>
      <c r="D444" s="759" t="s">
        <v>586</v>
      </c>
      <c r="E444" s="760">
        <v>50113001</v>
      </c>
      <c r="F444" s="759" t="s">
        <v>591</v>
      </c>
      <c r="G444" s="758" t="s">
        <v>592</v>
      </c>
      <c r="H444" s="758">
        <v>902087</v>
      </c>
      <c r="I444" s="758">
        <v>0</v>
      </c>
      <c r="J444" s="758" t="s">
        <v>1254</v>
      </c>
      <c r="K444" s="758" t="s">
        <v>1255</v>
      </c>
      <c r="L444" s="761">
        <v>315.65999999999997</v>
      </c>
      <c r="M444" s="761">
        <v>100</v>
      </c>
      <c r="N444" s="762">
        <v>31565.999999999996</v>
      </c>
    </row>
    <row r="445" spans="1:14" ht="14.4" customHeight="1" x14ac:dyDescent="0.3">
      <c r="A445" s="756" t="s">
        <v>564</v>
      </c>
      <c r="B445" s="757" t="s">
        <v>565</v>
      </c>
      <c r="C445" s="758" t="s">
        <v>585</v>
      </c>
      <c r="D445" s="759" t="s">
        <v>586</v>
      </c>
      <c r="E445" s="760">
        <v>50113001</v>
      </c>
      <c r="F445" s="759" t="s">
        <v>591</v>
      </c>
      <c r="G445" s="758" t="s">
        <v>592</v>
      </c>
      <c r="H445" s="758">
        <v>902082</v>
      </c>
      <c r="I445" s="758">
        <v>0</v>
      </c>
      <c r="J445" s="758" t="s">
        <v>1256</v>
      </c>
      <c r="K445" s="758" t="s">
        <v>1257</v>
      </c>
      <c r="L445" s="761">
        <v>380.58666666666664</v>
      </c>
      <c r="M445" s="761">
        <v>18</v>
      </c>
      <c r="N445" s="762">
        <v>6850.5599999999995</v>
      </c>
    </row>
    <row r="446" spans="1:14" ht="14.4" customHeight="1" x14ac:dyDescent="0.3">
      <c r="A446" s="756" t="s">
        <v>564</v>
      </c>
      <c r="B446" s="757" t="s">
        <v>565</v>
      </c>
      <c r="C446" s="758" t="s">
        <v>585</v>
      </c>
      <c r="D446" s="759" t="s">
        <v>586</v>
      </c>
      <c r="E446" s="760">
        <v>50113001</v>
      </c>
      <c r="F446" s="759" t="s">
        <v>591</v>
      </c>
      <c r="G446" s="758" t="s">
        <v>592</v>
      </c>
      <c r="H446" s="758">
        <v>100802</v>
      </c>
      <c r="I446" s="758">
        <v>1000</v>
      </c>
      <c r="J446" s="758" t="s">
        <v>832</v>
      </c>
      <c r="K446" s="758" t="s">
        <v>833</v>
      </c>
      <c r="L446" s="761">
        <v>73.827780612181286</v>
      </c>
      <c r="M446" s="761">
        <v>31</v>
      </c>
      <c r="N446" s="762">
        <v>2288.6611989776197</v>
      </c>
    </row>
    <row r="447" spans="1:14" ht="14.4" customHeight="1" x14ac:dyDescent="0.3">
      <c r="A447" s="756" t="s">
        <v>564</v>
      </c>
      <c r="B447" s="757" t="s">
        <v>565</v>
      </c>
      <c r="C447" s="758" t="s">
        <v>585</v>
      </c>
      <c r="D447" s="759" t="s">
        <v>586</v>
      </c>
      <c r="E447" s="760">
        <v>50113001</v>
      </c>
      <c r="F447" s="759" t="s">
        <v>591</v>
      </c>
      <c r="G447" s="758" t="s">
        <v>592</v>
      </c>
      <c r="H447" s="758">
        <v>501705</v>
      </c>
      <c r="I447" s="758">
        <v>0</v>
      </c>
      <c r="J447" s="758" t="s">
        <v>1258</v>
      </c>
      <c r="K447" s="758" t="s">
        <v>1259</v>
      </c>
      <c r="L447" s="761">
        <v>396</v>
      </c>
      <c r="M447" s="761">
        <v>1</v>
      </c>
      <c r="N447" s="762">
        <v>396</v>
      </c>
    </row>
    <row r="448" spans="1:14" ht="14.4" customHeight="1" x14ac:dyDescent="0.3">
      <c r="A448" s="756" t="s">
        <v>564</v>
      </c>
      <c r="B448" s="757" t="s">
        <v>565</v>
      </c>
      <c r="C448" s="758" t="s">
        <v>585</v>
      </c>
      <c r="D448" s="759" t="s">
        <v>586</v>
      </c>
      <c r="E448" s="760">
        <v>50113001</v>
      </c>
      <c r="F448" s="759" t="s">
        <v>591</v>
      </c>
      <c r="G448" s="758" t="s">
        <v>592</v>
      </c>
      <c r="H448" s="758">
        <v>117189</v>
      </c>
      <c r="I448" s="758">
        <v>17189</v>
      </c>
      <c r="J448" s="758" t="s">
        <v>1260</v>
      </c>
      <c r="K448" s="758" t="s">
        <v>1261</v>
      </c>
      <c r="L448" s="761">
        <v>41.139999999999972</v>
      </c>
      <c r="M448" s="761">
        <v>1</v>
      </c>
      <c r="N448" s="762">
        <v>41.139999999999972</v>
      </c>
    </row>
    <row r="449" spans="1:14" ht="14.4" customHeight="1" x14ac:dyDescent="0.3">
      <c r="A449" s="756" t="s">
        <v>564</v>
      </c>
      <c r="B449" s="757" t="s">
        <v>565</v>
      </c>
      <c r="C449" s="758" t="s">
        <v>585</v>
      </c>
      <c r="D449" s="759" t="s">
        <v>586</v>
      </c>
      <c r="E449" s="760">
        <v>50113001</v>
      </c>
      <c r="F449" s="759" t="s">
        <v>591</v>
      </c>
      <c r="G449" s="758" t="s">
        <v>592</v>
      </c>
      <c r="H449" s="758">
        <v>848725</v>
      </c>
      <c r="I449" s="758">
        <v>107677</v>
      </c>
      <c r="J449" s="758" t="s">
        <v>838</v>
      </c>
      <c r="K449" s="758" t="s">
        <v>840</v>
      </c>
      <c r="L449" s="761">
        <v>382.10950659686989</v>
      </c>
      <c r="M449" s="761">
        <v>47</v>
      </c>
      <c r="N449" s="762">
        <v>17959.146810052884</v>
      </c>
    </row>
    <row r="450" spans="1:14" ht="14.4" customHeight="1" x14ac:dyDescent="0.3">
      <c r="A450" s="756" t="s">
        <v>564</v>
      </c>
      <c r="B450" s="757" t="s">
        <v>565</v>
      </c>
      <c r="C450" s="758" t="s">
        <v>585</v>
      </c>
      <c r="D450" s="759" t="s">
        <v>586</v>
      </c>
      <c r="E450" s="760">
        <v>50113001</v>
      </c>
      <c r="F450" s="759" t="s">
        <v>591</v>
      </c>
      <c r="G450" s="758" t="s">
        <v>592</v>
      </c>
      <c r="H450" s="758">
        <v>100489</v>
      </c>
      <c r="I450" s="758">
        <v>489</v>
      </c>
      <c r="J450" s="758" t="s">
        <v>1262</v>
      </c>
      <c r="K450" s="758" t="s">
        <v>1263</v>
      </c>
      <c r="L450" s="761">
        <v>42.169999999999973</v>
      </c>
      <c r="M450" s="761">
        <v>1</v>
      </c>
      <c r="N450" s="762">
        <v>42.169999999999973</v>
      </c>
    </row>
    <row r="451" spans="1:14" ht="14.4" customHeight="1" x14ac:dyDescent="0.3">
      <c r="A451" s="756" t="s">
        <v>564</v>
      </c>
      <c r="B451" s="757" t="s">
        <v>565</v>
      </c>
      <c r="C451" s="758" t="s">
        <v>585</v>
      </c>
      <c r="D451" s="759" t="s">
        <v>586</v>
      </c>
      <c r="E451" s="760">
        <v>50113001</v>
      </c>
      <c r="F451" s="759" t="s">
        <v>591</v>
      </c>
      <c r="G451" s="758" t="s">
        <v>592</v>
      </c>
      <c r="H451" s="758">
        <v>900441</v>
      </c>
      <c r="I451" s="758">
        <v>0</v>
      </c>
      <c r="J451" s="758" t="s">
        <v>1264</v>
      </c>
      <c r="K451" s="758" t="s">
        <v>1265</v>
      </c>
      <c r="L451" s="761">
        <v>166.63021062985041</v>
      </c>
      <c r="M451" s="761">
        <v>18</v>
      </c>
      <c r="N451" s="762">
        <v>2999.3437913373073</v>
      </c>
    </row>
    <row r="452" spans="1:14" ht="14.4" customHeight="1" x14ac:dyDescent="0.3">
      <c r="A452" s="756" t="s">
        <v>564</v>
      </c>
      <c r="B452" s="757" t="s">
        <v>565</v>
      </c>
      <c r="C452" s="758" t="s">
        <v>585</v>
      </c>
      <c r="D452" s="759" t="s">
        <v>586</v>
      </c>
      <c r="E452" s="760">
        <v>50113001</v>
      </c>
      <c r="F452" s="759" t="s">
        <v>591</v>
      </c>
      <c r="G452" s="758" t="s">
        <v>592</v>
      </c>
      <c r="H452" s="758">
        <v>920282</v>
      </c>
      <c r="I452" s="758">
        <v>0</v>
      </c>
      <c r="J452" s="758" t="s">
        <v>1266</v>
      </c>
      <c r="K452" s="758" t="s">
        <v>566</v>
      </c>
      <c r="L452" s="761">
        <v>77.585451893389759</v>
      </c>
      <c r="M452" s="761">
        <v>1</v>
      </c>
      <c r="N452" s="762">
        <v>77.585451893389759</v>
      </c>
    </row>
    <row r="453" spans="1:14" ht="14.4" customHeight="1" x14ac:dyDescent="0.3">
      <c r="A453" s="756" t="s">
        <v>564</v>
      </c>
      <c r="B453" s="757" t="s">
        <v>565</v>
      </c>
      <c r="C453" s="758" t="s">
        <v>585</v>
      </c>
      <c r="D453" s="759" t="s">
        <v>586</v>
      </c>
      <c r="E453" s="760">
        <v>50113001</v>
      </c>
      <c r="F453" s="759" t="s">
        <v>591</v>
      </c>
      <c r="G453" s="758" t="s">
        <v>592</v>
      </c>
      <c r="H453" s="758">
        <v>921403</v>
      </c>
      <c r="I453" s="758">
        <v>0</v>
      </c>
      <c r="J453" s="758" t="s">
        <v>1267</v>
      </c>
      <c r="K453" s="758" t="s">
        <v>566</v>
      </c>
      <c r="L453" s="761">
        <v>45.381005458714128</v>
      </c>
      <c r="M453" s="761">
        <v>1</v>
      </c>
      <c r="N453" s="762">
        <v>45.381005458714128</v>
      </c>
    </row>
    <row r="454" spans="1:14" ht="14.4" customHeight="1" x14ac:dyDescent="0.3">
      <c r="A454" s="756" t="s">
        <v>564</v>
      </c>
      <c r="B454" s="757" t="s">
        <v>565</v>
      </c>
      <c r="C454" s="758" t="s">
        <v>585</v>
      </c>
      <c r="D454" s="759" t="s">
        <v>586</v>
      </c>
      <c r="E454" s="760">
        <v>50113001</v>
      </c>
      <c r="F454" s="759" t="s">
        <v>591</v>
      </c>
      <c r="G454" s="758" t="s">
        <v>592</v>
      </c>
      <c r="H454" s="758">
        <v>216199</v>
      </c>
      <c r="I454" s="758">
        <v>216199</v>
      </c>
      <c r="J454" s="758" t="s">
        <v>854</v>
      </c>
      <c r="K454" s="758" t="s">
        <v>855</v>
      </c>
      <c r="L454" s="761">
        <v>100.59999999999997</v>
      </c>
      <c r="M454" s="761">
        <v>2</v>
      </c>
      <c r="N454" s="762">
        <v>201.19999999999993</v>
      </c>
    </row>
    <row r="455" spans="1:14" ht="14.4" customHeight="1" x14ac:dyDescent="0.3">
      <c r="A455" s="756" t="s">
        <v>564</v>
      </c>
      <c r="B455" s="757" t="s">
        <v>565</v>
      </c>
      <c r="C455" s="758" t="s">
        <v>585</v>
      </c>
      <c r="D455" s="759" t="s">
        <v>586</v>
      </c>
      <c r="E455" s="760">
        <v>50113001</v>
      </c>
      <c r="F455" s="759" t="s">
        <v>591</v>
      </c>
      <c r="G455" s="758" t="s">
        <v>592</v>
      </c>
      <c r="H455" s="758">
        <v>990927</v>
      </c>
      <c r="I455" s="758">
        <v>0</v>
      </c>
      <c r="J455" s="758" t="s">
        <v>856</v>
      </c>
      <c r="K455" s="758" t="s">
        <v>566</v>
      </c>
      <c r="L455" s="761">
        <v>101.1739261266007</v>
      </c>
      <c r="M455" s="761">
        <v>6</v>
      </c>
      <c r="N455" s="762">
        <v>607.04355675960426</v>
      </c>
    </row>
    <row r="456" spans="1:14" ht="14.4" customHeight="1" x14ac:dyDescent="0.3">
      <c r="A456" s="756" t="s">
        <v>564</v>
      </c>
      <c r="B456" s="757" t="s">
        <v>565</v>
      </c>
      <c r="C456" s="758" t="s">
        <v>585</v>
      </c>
      <c r="D456" s="759" t="s">
        <v>586</v>
      </c>
      <c r="E456" s="760">
        <v>50113001</v>
      </c>
      <c r="F456" s="759" t="s">
        <v>591</v>
      </c>
      <c r="G456" s="758" t="s">
        <v>595</v>
      </c>
      <c r="H456" s="758">
        <v>187427</v>
      </c>
      <c r="I456" s="758">
        <v>187427</v>
      </c>
      <c r="J456" s="758" t="s">
        <v>1268</v>
      </c>
      <c r="K456" s="758" t="s">
        <v>1269</v>
      </c>
      <c r="L456" s="761">
        <v>63.110000000000014</v>
      </c>
      <c r="M456" s="761">
        <v>3</v>
      </c>
      <c r="N456" s="762">
        <v>189.33000000000004</v>
      </c>
    </row>
    <row r="457" spans="1:14" ht="14.4" customHeight="1" x14ac:dyDescent="0.3">
      <c r="A457" s="756" t="s">
        <v>564</v>
      </c>
      <c r="B457" s="757" t="s">
        <v>565</v>
      </c>
      <c r="C457" s="758" t="s">
        <v>585</v>
      </c>
      <c r="D457" s="759" t="s">
        <v>586</v>
      </c>
      <c r="E457" s="760">
        <v>50113001</v>
      </c>
      <c r="F457" s="759" t="s">
        <v>591</v>
      </c>
      <c r="G457" s="758" t="s">
        <v>595</v>
      </c>
      <c r="H457" s="758">
        <v>187425</v>
      </c>
      <c r="I457" s="758">
        <v>187425</v>
      </c>
      <c r="J457" s="758" t="s">
        <v>1270</v>
      </c>
      <c r="K457" s="758" t="s">
        <v>1271</v>
      </c>
      <c r="L457" s="761">
        <v>49.719999999999985</v>
      </c>
      <c r="M457" s="761">
        <v>1</v>
      </c>
      <c r="N457" s="762">
        <v>49.719999999999985</v>
      </c>
    </row>
    <row r="458" spans="1:14" ht="14.4" customHeight="1" x14ac:dyDescent="0.3">
      <c r="A458" s="756" t="s">
        <v>564</v>
      </c>
      <c r="B458" s="757" t="s">
        <v>565</v>
      </c>
      <c r="C458" s="758" t="s">
        <v>585</v>
      </c>
      <c r="D458" s="759" t="s">
        <v>586</v>
      </c>
      <c r="E458" s="760">
        <v>50113001</v>
      </c>
      <c r="F458" s="759" t="s">
        <v>591</v>
      </c>
      <c r="G458" s="758" t="s">
        <v>595</v>
      </c>
      <c r="H458" s="758">
        <v>184245</v>
      </c>
      <c r="I458" s="758">
        <v>184245</v>
      </c>
      <c r="J458" s="758" t="s">
        <v>1272</v>
      </c>
      <c r="K458" s="758" t="s">
        <v>1273</v>
      </c>
      <c r="L458" s="761">
        <v>93.230000000000018</v>
      </c>
      <c r="M458" s="761">
        <v>3</v>
      </c>
      <c r="N458" s="762">
        <v>279.69000000000005</v>
      </c>
    </row>
    <row r="459" spans="1:14" ht="14.4" customHeight="1" x14ac:dyDescent="0.3">
      <c r="A459" s="756" t="s">
        <v>564</v>
      </c>
      <c r="B459" s="757" t="s">
        <v>565</v>
      </c>
      <c r="C459" s="758" t="s">
        <v>585</v>
      </c>
      <c r="D459" s="759" t="s">
        <v>586</v>
      </c>
      <c r="E459" s="760">
        <v>50113001</v>
      </c>
      <c r="F459" s="759" t="s">
        <v>591</v>
      </c>
      <c r="G459" s="758" t="s">
        <v>592</v>
      </c>
      <c r="H459" s="758">
        <v>188219</v>
      </c>
      <c r="I459" s="758">
        <v>88219</v>
      </c>
      <c r="J459" s="758" t="s">
        <v>859</v>
      </c>
      <c r="K459" s="758" t="s">
        <v>612</v>
      </c>
      <c r="L459" s="761">
        <v>142.43</v>
      </c>
      <c r="M459" s="761">
        <v>10</v>
      </c>
      <c r="N459" s="762">
        <v>1424.3000000000002</v>
      </c>
    </row>
    <row r="460" spans="1:14" ht="14.4" customHeight="1" x14ac:dyDescent="0.3">
      <c r="A460" s="756" t="s">
        <v>564</v>
      </c>
      <c r="B460" s="757" t="s">
        <v>565</v>
      </c>
      <c r="C460" s="758" t="s">
        <v>585</v>
      </c>
      <c r="D460" s="759" t="s">
        <v>586</v>
      </c>
      <c r="E460" s="760">
        <v>50113001</v>
      </c>
      <c r="F460" s="759" t="s">
        <v>591</v>
      </c>
      <c r="G460" s="758" t="s">
        <v>592</v>
      </c>
      <c r="H460" s="758">
        <v>203092</v>
      </c>
      <c r="I460" s="758">
        <v>203092</v>
      </c>
      <c r="J460" s="758" t="s">
        <v>1274</v>
      </c>
      <c r="K460" s="758" t="s">
        <v>1275</v>
      </c>
      <c r="L460" s="761">
        <v>151.56000000000003</v>
      </c>
      <c r="M460" s="761">
        <v>6</v>
      </c>
      <c r="N460" s="762">
        <v>909.36000000000013</v>
      </c>
    </row>
    <row r="461" spans="1:14" ht="14.4" customHeight="1" x14ac:dyDescent="0.3">
      <c r="A461" s="756" t="s">
        <v>564</v>
      </c>
      <c r="B461" s="757" t="s">
        <v>565</v>
      </c>
      <c r="C461" s="758" t="s">
        <v>585</v>
      </c>
      <c r="D461" s="759" t="s">
        <v>586</v>
      </c>
      <c r="E461" s="760">
        <v>50113001</v>
      </c>
      <c r="F461" s="759" t="s">
        <v>591</v>
      </c>
      <c r="G461" s="758" t="s">
        <v>592</v>
      </c>
      <c r="H461" s="758">
        <v>157345</v>
      </c>
      <c r="I461" s="758">
        <v>57345</v>
      </c>
      <c r="J461" s="758" t="s">
        <v>1276</v>
      </c>
      <c r="K461" s="758" t="s">
        <v>1277</v>
      </c>
      <c r="L461" s="761">
        <v>468.23999999999978</v>
      </c>
      <c r="M461" s="761">
        <v>1</v>
      </c>
      <c r="N461" s="762">
        <v>468.23999999999978</v>
      </c>
    </row>
    <row r="462" spans="1:14" ht="14.4" customHeight="1" x14ac:dyDescent="0.3">
      <c r="A462" s="756" t="s">
        <v>564</v>
      </c>
      <c r="B462" s="757" t="s">
        <v>565</v>
      </c>
      <c r="C462" s="758" t="s">
        <v>585</v>
      </c>
      <c r="D462" s="759" t="s">
        <v>586</v>
      </c>
      <c r="E462" s="760">
        <v>50113001</v>
      </c>
      <c r="F462" s="759" t="s">
        <v>591</v>
      </c>
      <c r="G462" s="758" t="s">
        <v>592</v>
      </c>
      <c r="H462" s="758">
        <v>192853</v>
      </c>
      <c r="I462" s="758">
        <v>192853</v>
      </c>
      <c r="J462" s="758" t="s">
        <v>865</v>
      </c>
      <c r="K462" s="758" t="s">
        <v>867</v>
      </c>
      <c r="L462" s="761">
        <v>106.9</v>
      </c>
      <c r="M462" s="761">
        <v>2</v>
      </c>
      <c r="N462" s="762">
        <v>213.8</v>
      </c>
    </row>
    <row r="463" spans="1:14" ht="14.4" customHeight="1" x14ac:dyDescent="0.3">
      <c r="A463" s="756" t="s">
        <v>564</v>
      </c>
      <c r="B463" s="757" t="s">
        <v>565</v>
      </c>
      <c r="C463" s="758" t="s">
        <v>585</v>
      </c>
      <c r="D463" s="759" t="s">
        <v>586</v>
      </c>
      <c r="E463" s="760">
        <v>50113001</v>
      </c>
      <c r="F463" s="759" t="s">
        <v>591</v>
      </c>
      <c r="G463" s="758" t="s">
        <v>592</v>
      </c>
      <c r="H463" s="758">
        <v>100499</v>
      </c>
      <c r="I463" s="758">
        <v>499</v>
      </c>
      <c r="J463" s="758" t="s">
        <v>872</v>
      </c>
      <c r="K463" s="758" t="s">
        <v>873</v>
      </c>
      <c r="L463" s="761">
        <v>100.7253645809714</v>
      </c>
      <c r="M463" s="761">
        <v>170</v>
      </c>
      <c r="N463" s="762">
        <v>17123.311978765138</v>
      </c>
    </row>
    <row r="464" spans="1:14" ht="14.4" customHeight="1" x14ac:dyDescent="0.3">
      <c r="A464" s="756" t="s">
        <v>564</v>
      </c>
      <c r="B464" s="757" t="s">
        <v>565</v>
      </c>
      <c r="C464" s="758" t="s">
        <v>585</v>
      </c>
      <c r="D464" s="759" t="s">
        <v>586</v>
      </c>
      <c r="E464" s="760">
        <v>50113001</v>
      </c>
      <c r="F464" s="759" t="s">
        <v>591</v>
      </c>
      <c r="G464" s="758" t="s">
        <v>592</v>
      </c>
      <c r="H464" s="758">
        <v>166555</v>
      </c>
      <c r="I464" s="758">
        <v>66555</v>
      </c>
      <c r="J464" s="758" t="s">
        <v>874</v>
      </c>
      <c r="K464" s="758" t="s">
        <v>875</v>
      </c>
      <c r="L464" s="761">
        <v>117.41</v>
      </c>
      <c r="M464" s="761">
        <v>2</v>
      </c>
      <c r="N464" s="762">
        <v>234.82</v>
      </c>
    </row>
    <row r="465" spans="1:14" ht="14.4" customHeight="1" x14ac:dyDescent="0.3">
      <c r="A465" s="756" t="s">
        <v>564</v>
      </c>
      <c r="B465" s="757" t="s">
        <v>565</v>
      </c>
      <c r="C465" s="758" t="s">
        <v>585</v>
      </c>
      <c r="D465" s="759" t="s">
        <v>586</v>
      </c>
      <c r="E465" s="760">
        <v>50113001</v>
      </c>
      <c r="F465" s="759" t="s">
        <v>591</v>
      </c>
      <c r="G465" s="758" t="s">
        <v>592</v>
      </c>
      <c r="H465" s="758">
        <v>102547</v>
      </c>
      <c r="I465" s="758">
        <v>2547</v>
      </c>
      <c r="J465" s="758" t="s">
        <v>1278</v>
      </c>
      <c r="K465" s="758" t="s">
        <v>1279</v>
      </c>
      <c r="L465" s="761">
        <v>45.340000000000025</v>
      </c>
      <c r="M465" s="761">
        <v>1</v>
      </c>
      <c r="N465" s="762">
        <v>45.340000000000025</v>
      </c>
    </row>
    <row r="466" spans="1:14" ht="14.4" customHeight="1" x14ac:dyDescent="0.3">
      <c r="A466" s="756" t="s">
        <v>564</v>
      </c>
      <c r="B466" s="757" t="s">
        <v>565</v>
      </c>
      <c r="C466" s="758" t="s">
        <v>585</v>
      </c>
      <c r="D466" s="759" t="s">
        <v>586</v>
      </c>
      <c r="E466" s="760">
        <v>50113001</v>
      </c>
      <c r="F466" s="759" t="s">
        <v>591</v>
      </c>
      <c r="G466" s="758" t="s">
        <v>592</v>
      </c>
      <c r="H466" s="758">
        <v>102684</v>
      </c>
      <c r="I466" s="758">
        <v>2684</v>
      </c>
      <c r="J466" s="758" t="s">
        <v>882</v>
      </c>
      <c r="K466" s="758" t="s">
        <v>884</v>
      </c>
      <c r="L466" s="761">
        <v>71.754999999999981</v>
      </c>
      <c r="M466" s="761">
        <v>4</v>
      </c>
      <c r="N466" s="762">
        <v>287.01999999999992</v>
      </c>
    </row>
    <row r="467" spans="1:14" ht="14.4" customHeight="1" x14ac:dyDescent="0.3">
      <c r="A467" s="756" t="s">
        <v>564</v>
      </c>
      <c r="B467" s="757" t="s">
        <v>565</v>
      </c>
      <c r="C467" s="758" t="s">
        <v>585</v>
      </c>
      <c r="D467" s="759" t="s">
        <v>586</v>
      </c>
      <c r="E467" s="760">
        <v>50113001</v>
      </c>
      <c r="F467" s="759" t="s">
        <v>591</v>
      </c>
      <c r="G467" s="758" t="s">
        <v>595</v>
      </c>
      <c r="H467" s="758">
        <v>127737</v>
      </c>
      <c r="I467" s="758">
        <v>127737</v>
      </c>
      <c r="J467" s="758" t="s">
        <v>888</v>
      </c>
      <c r="K467" s="758" t="s">
        <v>889</v>
      </c>
      <c r="L467" s="761">
        <v>67.320000000000007</v>
      </c>
      <c r="M467" s="761">
        <v>28</v>
      </c>
      <c r="N467" s="762">
        <v>1884.96</v>
      </c>
    </row>
    <row r="468" spans="1:14" ht="14.4" customHeight="1" x14ac:dyDescent="0.3">
      <c r="A468" s="756" t="s">
        <v>564</v>
      </c>
      <c r="B468" s="757" t="s">
        <v>565</v>
      </c>
      <c r="C468" s="758" t="s">
        <v>585</v>
      </c>
      <c r="D468" s="759" t="s">
        <v>586</v>
      </c>
      <c r="E468" s="760">
        <v>50113001</v>
      </c>
      <c r="F468" s="759" t="s">
        <v>591</v>
      </c>
      <c r="G468" s="758" t="s">
        <v>595</v>
      </c>
      <c r="H468" s="758">
        <v>127738</v>
      </c>
      <c r="I468" s="758">
        <v>127738</v>
      </c>
      <c r="J468" s="758" t="s">
        <v>888</v>
      </c>
      <c r="K468" s="758" t="s">
        <v>1280</v>
      </c>
      <c r="L468" s="761">
        <v>95.370047322268618</v>
      </c>
      <c r="M468" s="761">
        <v>26</v>
      </c>
      <c r="N468" s="762">
        <v>2479.6212303789839</v>
      </c>
    </row>
    <row r="469" spans="1:14" ht="14.4" customHeight="1" x14ac:dyDescent="0.3">
      <c r="A469" s="756" t="s">
        <v>564</v>
      </c>
      <c r="B469" s="757" t="s">
        <v>565</v>
      </c>
      <c r="C469" s="758" t="s">
        <v>585</v>
      </c>
      <c r="D469" s="759" t="s">
        <v>586</v>
      </c>
      <c r="E469" s="760">
        <v>50113001</v>
      </c>
      <c r="F469" s="759" t="s">
        <v>591</v>
      </c>
      <c r="G469" s="758" t="s">
        <v>566</v>
      </c>
      <c r="H469" s="758">
        <v>101710</v>
      </c>
      <c r="I469" s="758">
        <v>1710</v>
      </c>
      <c r="J469" s="758" t="s">
        <v>892</v>
      </c>
      <c r="K469" s="758" t="s">
        <v>893</v>
      </c>
      <c r="L469" s="761">
        <v>65.910113961216453</v>
      </c>
      <c r="M469" s="761">
        <v>1</v>
      </c>
      <c r="N469" s="762">
        <v>65.910113961216453</v>
      </c>
    </row>
    <row r="470" spans="1:14" ht="14.4" customHeight="1" x14ac:dyDescent="0.3">
      <c r="A470" s="756" t="s">
        <v>564</v>
      </c>
      <c r="B470" s="757" t="s">
        <v>565</v>
      </c>
      <c r="C470" s="758" t="s">
        <v>585</v>
      </c>
      <c r="D470" s="759" t="s">
        <v>586</v>
      </c>
      <c r="E470" s="760">
        <v>50113001</v>
      </c>
      <c r="F470" s="759" t="s">
        <v>591</v>
      </c>
      <c r="G470" s="758" t="s">
        <v>592</v>
      </c>
      <c r="H470" s="758">
        <v>194804</v>
      </c>
      <c r="I470" s="758">
        <v>94804</v>
      </c>
      <c r="J470" s="758" t="s">
        <v>1281</v>
      </c>
      <c r="K470" s="758" t="s">
        <v>877</v>
      </c>
      <c r="L470" s="761">
        <v>39.29</v>
      </c>
      <c r="M470" s="761">
        <v>1</v>
      </c>
      <c r="N470" s="762">
        <v>39.29</v>
      </c>
    </row>
    <row r="471" spans="1:14" ht="14.4" customHeight="1" x14ac:dyDescent="0.3">
      <c r="A471" s="756" t="s">
        <v>564</v>
      </c>
      <c r="B471" s="757" t="s">
        <v>565</v>
      </c>
      <c r="C471" s="758" t="s">
        <v>585</v>
      </c>
      <c r="D471" s="759" t="s">
        <v>586</v>
      </c>
      <c r="E471" s="760">
        <v>50113001</v>
      </c>
      <c r="F471" s="759" t="s">
        <v>591</v>
      </c>
      <c r="G471" s="758" t="s">
        <v>592</v>
      </c>
      <c r="H471" s="758">
        <v>843905</v>
      </c>
      <c r="I471" s="758">
        <v>103391</v>
      </c>
      <c r="J471" s="758" t="s">
        <v>1282</v>
      </c>
      <c r="K471" s="758" t="s">
        <v>1283</v>
      </c>
      <c r="L471" s="761">
        <v>73.283809523809509</v>
      </c>
      <c r="M471" s="761">
        <v>21</v>
      </c>
      <c r="N471" s="762">
        <v>1538.9599999999998</v>
      </c>
    </row>
    <row r="472" spans="1:14" ht="14.4" customHeight="1" x14ac:dyDescent="0.3">
      <c r="A472" s="756" t="s">
        <v>564</v>
      </c>
      <c r="B472" s="757" t="s">
        <v>565</v>
      </c>
      <c r="C472" s="758" t="s">
        <v>585</v>
      </c>
      <c r="D472" s="759" t="s">
        <v>586</v>
      </c>
      <c r="E472" s="760">
        <v>50113001</v>
      </c>
      <c r="F472" s="759" t="s">
        <v>591</v>
      </c>
      <c r="G472" s="758" t="s">
        <v>595</v>
      </c>
      <c r="H472" s="758">
        <v>132858</v>
      </c>
      <c r="I472" s="758">
        <v>32858</v>
      </c>
      <c r="J472" s="758" t="s">
        <v>899</v>
      </c>
      <c r="K472" s="758" t="s">
        <v>1284</v>
      </c>
      <c r="L472" s="761">
        <v>77.210000000000008</v>
      </c>
      <c r="M472" s="761">
        <v>2</v>
      </c>
      <c r="N472" s="762">
        <v>154.42000000000002</v>
      </c>
    </row>
    <row r="473" spans="1:14" ht="14.4" customHeight="1" x14ac:dyDescent="0.3">
      <c r="A473" s="756" t="s">
        <v>564</v>
      </c>
      <c r="B473" s="757" t="s">
        <v>565</v>
      </c>
      <c r="C473" s="758" t="s">
        <v>585</v>
      </c>
      <c r="D473" s="759" t="s">
        <v>586</v>
      </c>
      <c r="E473" s="760">
        <v>50113001</v>
      </c>
      <c r="F473" s="759" t="s">
        <v>591</v>
      </c>
      <c r="G473" s="758" t="s">
        <v>592</v>
      </c>
      <c r="H473" s="758">
        <v>194763</v>
      </c>
      <c r="I473" s="758">
        <v>94763</v>
      </c>
      <c r="J473" s="758" t="s">
        <v>1285</v>
      </c>
      <c r="K473" s="758" t="s">
        <v>1286</v>
      </c>
      <c r="L473" s="761">
        <v>84.379909670282657</v>
      </c>
      <c r="M473" s="761">
        <v>1</v>
      </c>
      <c r="N473" s="762">
        <v>84.379909670282657</v>
      </c>
    </row>
    <row r="474" spans="1:14" ht="14.4" customHeight="1" x14ac:dyDescent="0.3">
      <c r="A474" s="756" t="s">
        <v>564</v>
      </c>
      <c r="B474" s="757" t="s">
        <v>565</v>
      </c>
      <c r="C474" s="758" t="s">
        <v>585</v>
      </c>
      <c r="D474" s="759" t="s">
        <v>586</v>
      </c>
      <c r="E474" s="760">
        <v>50113001</v>
      </c>
      <c r="F474" s="759" t="s">
        <v>591</v>
      </c>
      <c r="G474" s="758" t="s">
        <v>592</v>
      </c>
      <c r="H474" s="758">
        <v>100527</v>
      </c>
      <c r="I474" s="758">
        <v>527</v>
      </c>
      <c r="J474" s="758" t="s">
        <v>1287</v>
      </c>
      <c r="K474" s="758" t="s">
        <v>1288</v>
      </c>
      <c r="L474" s="761">
        <v>121.55999999999999</v>
      </c>
      <c r="M474" s="761">
        <v>-0.7</v>
      </c>
      <c r="N474" s="762">
        <v>-85.091999999999985</v>
      </c>
    </row>
    <row r="475" spans="1:14" ht="14.4" customHeight="1" x14ac:dyDescent="0.3">
      <c r="A475" s="756" t="s">
        <v>564</v>
      </c>
      <c r="B475" s="757" t="s">
        <v>565</v>
      </c>
      <c r="C475" s="758" t="s">
        <v>585</v>
      </c>
      <c r="D475" s="759" t="s">
        <v>586</v>
      </c>
      <c r="E475" s="760">
        <v>50113001</v>
      </c>
      <c r="F475" s="759" t="s">
        <v>591</v>
      </c>
      <c r="G475" s="758" t="s">
        <v>592</v>
      </c>
      <c r="H475" s="758">
        <v>110086</v>
      </c>
      <c r="I475" s="758">
        <v>10086</v>
      </c>
      <c r="J475" s="758" t="s">
        <v>905</v>
      </c>
      <c r="K475" s="758" t="s">
        <v>906</v>
      </c>
      <c r="L475" s="761">
        <v>1592.8000000000004</v>
      </c>
      <c r="M475" s="761">
        <v>28</v>
      </c>
      <c r="N475" s="762">
        <v>44598.400000000009</v>
      </c>
    </row>
    <row r="476" spans="1:14" ht="14.4" customHeight="1" x14ac:dyDescent="0.3">
      <c r="A476" s="756" t="s">
        <v>564</v>
      </c>
      <c r="B476" s="757" t="s">
        <v>565</v>
      </c>
      <c r="C476" s="758" t="s">
        <v>585</v>
      </c>
      <c r="D476" s="759" t="s">
        <v>586</v>
      </c>
      <c r="E476" s="760">
        <v>50113001</v>
      </c>
      <c r="F476" s="759" t="s">
        <v>591</v>
      </c>
      <c r="G476" s="758" t="s">
        <v>592</v>
      </c>
      <c r="H476" s="758">
        <v>104307</v>
      </c>
      <c r="I476" s="758">
        <v>4307</v>
      </c>
      <c r="J476" s="758" t="s">
        <v>912</v>
      </c>
      <c r="K476" s="758" t="s">
        <v>913</v>
      </c>
      <c r="L476" s="761">
        <v>353.05990695808816</v>
      </c>
      <c r="M476" s="761">
        <v>215</v>
      </c>
      <c r="N476" s="762">
        <v>75907.879995988958</v>
      </c>
    </row>
    <row r="477" spans="1:14" ht="14.4" customHeight="1" x14ac:dyDescent="0.3">
      <c r="A477" s="756" t="s">
        <v>564</v>
      </c>
      <c r="B477" s="757" t="s">
        <v>565</v>
      </c>
      <c r="C477" s="758" t="s">
        <v>585</v>
      </c>
      <c r="D477" s="759" t="s">
        <v>586</v>
      </c>
      <c r="E477" s="760">
        <v>50113001</v>
      </c>
      <c r="F477" s="759" t="s">
        <v>591</v>
      </c>
      <c r="G477" s="758" t="s">
        <v>592</v>
      </c>
      <c r="H477" s="758">
        <v>100536</v>
      </c>
      <c r="I477" s="758">
        <v>536</v>
      </c>
      <c r="J477" s="758" t="s">
        <v>914</v>
      </c>
      <c r="K477" s="758" t="s">
        <v>599</v>
      </c>
      <c r="L477" s="761">
        <v>129.58000000000001</v>
      </c>
      <c r="M477" s="761">
        <v>120</v>
      </c>
      <c r="N477" s="762">
        <v>15549.6</v>
      </c>
    </row>
    <row r="478" spans="1:14" ht="14.4" customHeight="1" x14ac:dyDescent="0.3">
      <c r="A478" s="756" t="s">
        <v>564</v>
      </c>
      <c r="B478" s="757" t="s">
        <v>565</v>
      </c>
      <c r="C478" s="758" t="s">
        <v>585</v>
      </c>
      <c r="D478" s="759" t="s">
        <v>586</v>
      </c>
      <c r="E478" s="760">
        <v>50113001</v>
      </c>
      <c r="F478" s="759" t="s">
        <v>591</v>
      </c>
      <c r="G478" s="758" t="s">
        <v>592</v>
      </c>
      <c r="H478" s="758">
        <v>216900</v>
      </c>
      <c r="I478" s="758">
        <v>216900</v>
      </c>
      <c r="J478" s="758" t="s">
        <v>1289</v>
      </c>
      <c r="K478" s="758" t="s">
        <v>1290</v>
      </c>
      <c r="L478" s="761">
        <v>652.68962962962962</v>
      </c>
      <c r="M478" s="761">
        <v>108</v>
      </c>
      <c r="N478" s="762">
        <v>70490.48</v>
      </c>
    </row>
    <row r="479" spans="1:14" ht="14.4" customHeight="1" x14ac:dyDescent="0.3">
      <c r="A479" s="756" t="s">
        <v>564</v>
      </c>
      <c r="B479" s="757" t="s">
        <v>565</v>
      </c>
      <c r="C479" s="758" t="s">
        <v>585</v>
      </c>
      <c r="D479" s="759" t="s">
        <v>586</v>
      </c>
      <c r="E479" s="760">
        <v>50113001</v>
      </c>
      <c r="F479" s="759" t="s">
        <v>591</v>
      </c>
      <c r="G479" s="758" t="s">
        <v>595</v>
      </c>
      <c r="H479" s="758">
        <v>107981</v>
      </c>
      <c r="I479" s="758">
        <v>7981</v>
      </c>
      <c r="J479" s="758" t="s">
        <v>915</v>
      </c>
      <c r="K479" s="758" t="s">
        <v>916</v>
      </c>
      <c r="L479" s="761">
        <v>55.25539888835273</v>
      </c>
      <c r="M479" s="761">
        <v>169</v>
      </c>
      <c r="N479" s="762">
        <v>9338.1624121316108</v>
      </c>
    </row>
    <row r="480" spans="1:14" ht="14.4" customHeight="1" x14ac:dyDescent="0.3">
      <c r="A480" s="756" t="s">
        <v>564</v>
      </c>
      <c r="B480" s="757" t="s">
        <v>565</v>
      </c>
      <c r="C480" s="758" t="s">
        <v>585</v>
      </c>
      <c r="D480" s="759" t="s">
        <v>586</v>
      </c>
      <c r="E480" s="760">
        <v>50113001</v>
      </c>
      <c r="F480" s="759" t="s">
        <v>591</v>
      </c>
      <c r="G480" s="758" t="s">
        <v>595</v>
      </c>
      <c r="H480" s="758">
        <v>155823</v>
      </c>
      <c r="I480" s="758">
        <v>55823</v>
      </c>
      <c r="J480" s="758" t="s">
        <v>915</v>
      </c>
      <c r="K480" s="758" t="s">
        <v>917</v>
      </c>
      <c r="L480" s="761">
        <v>43.001548464193256</v>
      </c>
      <c r="M480" s="761">
        <v>7</v>
      </c>
      <c r="N480" s="762">
        <v>301.01083924935278</v>
      </c>
    </row>
    <row r="481" spans="1:14" ht="14.4" customHeight="1" x14ac:dyDescent="0.3">
      <c r="A481" s="756" t="s">
        <v>564</v>
      </c>
      <c r="B481" s="757" t="s">
        <v>565</v>
      </c>
      <c r="C481" s="758" t="s">
        <v>585</v>
      </c>
      <c r="D481" s="759" t="s">
        <v>586</v>
      </c>
      <c r="E481" s="760">
        <v>50113001</v>
      </c>
      <c r="F481" s="759" t="s">
        <v>591</v>
      </c>
      <c r="G481" s="758" t="s">
        <v>595</v>
      </c>
      <c r="H481" s="758">
        <v>187607</v>
      </c>
      <c r="I481" s="758">
        <v>187607</v>
      </c>
      <c r="J481" s="758" t="s">
        <v>1291</v>
      </c>
      <c r="K481" s="758" t="s">
        <v>1292</v>
      </c>
      <c r="L481" s="761">
        <v>314.82</v>
      </c>
      <c r="M481" s="761">
        <v>5</v>
      </c>
      <c r="N481" s="762">
        <v>1574.1</v>
      </c>
    </row>
    <row r="482" spans="1:14" ht="14.4" customHeight="1" x14ac:dyDescent="0.3">
      <c r="A482" s="756" t="s">
        <v>564</v>
      </c>
      <c r="B482" s="757" t="s">
        <v>565</v>
      </c>
      <c r="C482" s="758" t="s">
        <v>585</v>
      </c>
      <c r="D482" s="759" t="s">
        <v>586</v>
      </c>
      <c r="E482" s="760">
        <v>50113001</v>
      </c>
      <c r="F482" s="759" t="s">
        <v>591</v>
      </c>
      <c r="G482" s="758" t="s">
        <v>592</v>
      </c>
      <c r="H482" s="758">
        <v>100874</v>
      </c>
      <c r="I482" s="758">
        <v>874</v>
      </c>
      <c r="J482" s="758" t="s">
        <v>921</v>
      </c>
      <c r="K482" s="758" t="s">
        <v>922</v>
      </c>
      <c r="L482" s="761">
        <v>45.944994739033206</v>
      </c>
      <c r="M482" s="761">
        <v>18</v>
      </c>
      <c r="N482" s="762">
        <v>827.00990530259776</v>
      </c>
    </row>
    <row r="483" spans="1:14" ht="14.4" customHeight="1" x14ac:dyDescent="0.3">
      <c r="A483" s="756" t="s">
        <v>564</v>
      </c>
      <c r="B483" s="757" t="s">
        <v>565</v>
      </c>
      <c r="C483" s="758" t="s">
        <v>585</v>
      </c>
      <c r="D483" s="759" t="s">
        <v>586</v>
      </c>
      <c r="E483" s="760">
        <v>50113001</v>
      </c>
      <c r="F483" s="759" t="s">
        <v>591</v>
      </c>
      <c r="G483" s="758" t="s">
        <v>592</v>
      </c>
      <c r="H483" s="758">
        <v>844547</v>
      </c>
      <c r="I483" s="758">
        <v>107143</v>
      </c>
      <c r="J483" s="758" t="s">
        <v>1293</v>
      </c>
      <c r="K483" s="758" t="s">
        <v>1294</v>
      </c>
      <c r="L483" s="761">
        <v>57.589999999999989</v>
      </c>
      <c r="M483" s="761">
        <v>1</v>
      </c>
      <c r="N483" s="762">
        <v>57.589999999999989</v>
      </c>
    </row>
    <row r="484" spans="1:14" ht="14.4" customHeight="1" x14ac:dyDescent="0.3">
      <c r="A484" s="756" t="s">
        <v>564</v>
      </c>
      <c r="B484" s="757" t="s">
        <v>565</v>
      </c>
      <c r="C484" s="758" t="s">
        <v>585</v>
      </c>
      <c r="D484" s="759" t="s">
        <v>586</v>
      </c>
      <c r="E484" s="760">
        <v>50113001</v>
      </c>
      <c r="F484" s="759" t="s">
        <v>591</v>
      </c>
      <c r="G484" s="758" t="s">
        <v>592</v>
      </c>
      <c r="H484" s="758">
        <v>192390</v>
      </c>
      <c r="I484" s="758">
        <v>192390</v>
      </c>
      <c r="J484" s="758" t="s">
        <v>925</v>
      </c>
      <c r="K484" s="758" t="s">
        <v>926</v>
      </c>
      <c r="L484" s="761">
        <v>146.1</v>
      </c>
      <c r="M484" s="761">
        <v>1</v>
      </c>
      <c r="N484" s="762">
        <v>146.1</v>
      </c>
    </row>
    <row r="485" spans="1:14" ht="14.4" customHeight="1" x14ac:dyDescent="0.3">
      <c r="A485" s="756" t="s">
        <v>564</v>
      </c>
      <c r="B485" s="757" t="s">
        <v>565</v>
      </c>
      <c r="C485" s="758" t="s">
        <v>585</v>
      </c>
      <c r="D485" s="759" t="s">
        <v>586</v>
      </c>
      <c r="E485" s="760">
        <v>50113001</v>
      </c>
      <c r="F485" s="759" t="s">
        <v>591</v>
      </c>
      <c r="G485" s="758" t="s">
        <v>595</v>
      </c>
      <c r="H485" s="758">
        <v>850729</v>
      </c>
      <c r="I485" s="758">
        <v>157875</v>
      </c>
      <c r="J485" s="758" t="s">
        <v>927</v>
      </c>
      <c r="K485" s="758" t="s">
        <v>928</v>
      </c>
      <c r="L485" s="761">
        <v>325.15999999999997</v>
      </c>
      <c r="M485" s="761">
        <v>2</v>
      </c>
      <c r="N485" s="762">
        <v>650.31999999999994</v>
      </c>
    </row>
    <row r="486" spans="1:14" ht="14.4" customHeight="1" x14ac:dyDescent="0.3">
      <c r="A486" s="756" t="s">
        <v>564</v>
      </c>
      <c r="B486" s="757" t="s">
        <v>565</v>
      </c>
      <c r="C486" s="758" t="s">
        <v>585</v>
      </c>
      <c r="D486" s="759" t="s">
        <v>586</v>
      </c>
      <c r="E486" s="760">
        <v>50113001</v>
      </c>
      <c r="F486" s="759" t="s">
        <v>591</v>
      </c>
      <c r="G486" s="758" t="s">
        <v>592</v>
      </c>
      <c r="H486" s="758">
        <v>849941</v>
      </c>
      <c r="I486" s="758">
        <v>162142</v>
      </c>
      <c r="J486" s="758" t="s">
        <v>929</v>
      </c>
      <c r="K486" s="758" t="s">
        <v>931</v>
      </c>
      <c r="L486" s="761">
        <v>28.330000000000009</v>
      </c>
      <c r="M486" s="761">
        <v>2</v>
      </c>
      <c r="N486" s="762">
        <v>56.660000000000018</v>
      </c>
    </row>
    <row r="487" spans="1:14" ht="14.4" customHeight="1" x14ac:dyDescent="0.3">
      <c r="A487" s="756" t="s">
        <v>564</v>
      </c>
      <c r="B487" s="757" t="s">
        <v>565</v>
      </c>
      <c r="C487" s="758" t="s">
        <v>585</v>
      </c>
      <c r="D487" s="759" t="s">
        <v>586</v>
      </c>
      <c r="E487" s="760">
        <v>50113001</v>
      </c>
      <c r="F487" s="759" t="s">
        <v>591</v>
      </c>
      <c r="G487" s="758" t="s">
        <v>592</v>
      </c>
      <c r="H487" s="758">
        <v>155911</v>
      </c>
      <c r="I487" s="758">
        <v>55911</v>
      </c>
      <c r="J487" s="758" t="s">
        <v>932</v>
      </c>
      <c r="K487" s="758" t="s">
        <v>933</v>
      </c>
      <c r="L487" s="761">
        <v>35.590000000000011</v>
      </c>
      <c r="M487" s="761">
        <v>5</v>
      </c>
      <c r="N487" s="762">
        <v>177.95000000000005</v>
      </c>
    </row>
    <row r="488" spans="1:14" ht="14.4" customHeight="1" x14ac:dyDescent="0.3">
      <c r="A488" s="756" t="s">
        <v>564</v>
      </c>
      <c r="B488" s="757" t="s">
        <v>565</v>
      </c>
      <c r="C488" s="758" t="s">
        <v>585</v>
      </c>
      <c r="D488" s="759" t="s">
        <v>586</v>
      </c>
      <c r="E488" s="760">
        <v>50113001</v>
      </c>
      <c r="F488" s="759" t="s">
        <v>591</v>
      </c>
      <c r="G488" s="758" t="s">
        <v>566</v>
      </c>
      <c r="H488" s="758">
        <v>118175</v>
      </c>
      <c r="I488" s="758">
        <v>18175</v>
      </c>
      <c r="J488" s="758" t="s">
        <v>1295</v>
      </c>
      <c r="K488" s="758" t="s">
        <v>1296</v>
      </c>
      <c r="L488" s="761">
        <v>851.4</v>
      </c>
      <c r="M488" s="761">
        <v>2</v>
      </c>
      <c r="N488" s="762">
        <v>1702.8</v>
      </c>
    </row>
    <row r="489" spans="1:14" ht="14.4" customHeight="1" x14ac:dyDescent="0.3">
      <c r="A489" s="756" t="s">
        <v>564</v>
      </c>
      <c r="B489" s="757" t="s">
        <v>565</v>
      </c>
      <c r="C489" s="758" t="s">
        <v>585</v>
      </c>
      <c r="D489" s="759" t="s">
        <v>586</v>
      </c>
      <c r="E489" s="760">
        <v>50113001</v>
      </c>
      <c r="F489" s="759" t="s">
        <v>591</v>
      </c>
      <c r="G489" s="758" t="s">
        <v>592</v>
      </c>
      <c r="H489" s="758">
        <v>129027</v>
      </c>
      <c r="I489" s="758">
        <v>129027</v>
      </c>
      <c r="J489" s="758" t="s">
        <v>1297</v>
      </c>
      <c r="K489" s="758" t="s">
        <v>1298</v>
      </c>
      <c r="L489" s="761">
        <v>841.5</v>
      </c>
      <c r="M489" s="761">
        <v>19</v>
      </c>
      <c r="N489" s="762">
        <v>15988.5</v>
      </c>
    </row>
    <row r="490" spans="1:14" ht="14.4" customHeight="1" x14ac:dyDescent="0.3">
      <c r="A490" s="756" t="s">
        <v>564</v>
      </c>
      <c r="B490" s="757" t="s">
        <v>565</v>
      </c>
      <c r="C490" s="758" t="s">
        <v>585</v>
      </c>
      <c r="D490" s="759" t="s">
        <v>586</v>
      </c>
      <c r="E490" s="760">
        <v>50113001</v>
      </c>
      <c r="F490" s="759" t="s">
        <v>591</v>
      </c>
      <c r="G490" s="758" t="s">
        <v>566</v>
      </c>
      <c r="H490" s="758">
        <v>846094</v>
      </c>
      <c r="I490" s="758">
        <v>129023</v>
      </c>
      <c r="J490" s="758" t="s">
        <v>1299</v>
      </c>
      <c r="K490" s="758" t="s">
        <v>1300</v>
      </c>
      <c r="L490" s="761">
        <v>159.5</v>
      </c>
      <c r="M490" s="761">
        <v>1</v>
      </c>
      <c r="N490" s="762">
        <v>159.5</v>
      </c>
    </row>
    <row r="491" spans="1:14" ht="14.4" customHeight="1" x14ac:dyDescent="0.3">
      <c r="A491" s="756" t="s">
        <v>564</v>
      </c>
      <c r="B491" s="757" t="s">
        <v>565</v>
      </c>
      <c r="C491" s="758" t="s">
        <v>585</v>
      </c>
      <c r="D491" s="759" t="s">
        <v>586</v>
      </c>
      <c r="E491" s="760">
        <v>50113001</v>
      </c>
      <c r="F491" s="759" t="s">
        <v>591</v>
      </c>
      <c r="G491" s="758" t="s">
        <v>592</v>
      </c>
      <c r="H491" s="758">
        <v>113373</v>
      </c>
      <c r="I491" s="758">
        <v>154858</v>
      </c>
      <c r="J491" s="758" t="s">
        <v>1301</v>
      </c>
      <c r="K491" s="758" t="s">
        <v>1302</v>
      </c>
      <c r="L491" s="761">
        <v>257.89966666666663</v>
      </c>
      <c r="M491" s="761">
        <v>60</v>
      </c>
      <c r="N491" s="762">
        <v>15473.98</v>
      </c>
    </row>
    <row r="492" spans="1:14" ht="14.4" customHeight="1" x14ac:dyDescent="0.3">
      <c r="A492" s="756" t="s">
        <v>564</v>
      </c>
      <c r="B492" s="757" t="s">
        <v>565</v>
      </c>
      <c r="C492" s="758" t="s">
        <v>585</v>
      </c>
      <c r="D492" s="759" t="s">
        <v>586</v>
      </c>
      <c r="E492" s="760">
        <v>50113001</v>
      </c>
      <c r="F492" s="759" t="s">
        <v>591</v>
      </c>
      <c r="G492" s="758" t="s">
        <v>592</v>
      </c>
      <c r="H492" s="758">
        <v>187721</v>
      </c>
      <c r="I492" s="758">
        <v>87721</v>
      </c>
      <c r="J492" s="758" t="s">
        <v>1303</v>
      </c>
      <c r="K492" s="758" t="s">
        <v>1304</v>
      </c>
      <c r="L492" s="761">
        <v>109.96</v>
      </c>
      <c r="M492" s="761">
        <v>6</v>
      </c>
      <c r="N492" s="762">
        <v>659.76</v>
      </c>
    </row>
    <row r="493" spans="1:14" ht="14.4" customHeight="1" x14ac:dyDescent="0.3">
      <c r="A493" s="756" t="s">
        <v>564</v>
      </c>
      <c r="B493" s="757" t="s">
        <v>565</v>
      </c>
      <c r="C493" s="758" t="s">
        <v>585</v>
      </c>
      <c r="D493" s="759" t="s">
        <v>586</v>
      </c>
      <c r="E493" s="760">
        <v>50113001</v>
      </c>
      <c r="F493" s="759" t="s">
        <v>591</v>
      </c>
      <c r="G493" s="758" t="s">
        <v>592</v>
      </c>
      <c r="H493" s="758">
        <v>204356</v>
      </c>
      <c r="I493" s="758">
        <v>204356</v>
      </c>
      <c r="J493" s="758" t="s">
        <v>1305</v>
      </c>
      <c r="K493" s="758" t="s">
        <v>1306</v>
      </c>
      <c r="L493" s="761">
        <v>1133</v>
      </c>
      <c r="M493" s="761">
        <v>12</v>
      </c>
      <c r="N493" s="762">
        <v>13596</v>
      </c>
    </row>
    <row r="494" spans="1:14" ht="14.4" customHeight="1" x14ac:dyDescent="0.3">
      <c r="A494" s="756" t="s">
        <v>564</v>
      </c>
      <c r="B494" s="757" t="s">
        <v>565</v>
      </c>
      <c r="C494" s="758" t="s">
        <v>585</v>
      </c>
      <c r="D494" s="759" t="s">
        <v>586</v>
      </c>
      <c r="E494" s="760">
        <v>50113001</v>
      </c>
      <c r="F494" s="759" t="s">
        <v>591</v>
      </c>
      <c r="G494" s="758" t="s">
        <v>592</v>
      </c>
      <c r="H494" s="758">
        <v>144357</v>
      </c>
      <c r="I494" s="758">
        <v>44357</v>
      </c>
      <c r="J494" s="758" t="s">
        <v>1307</v>
      </c>
      <c r="K494" s="758" t="s">
        <v>1308</v>
      </c>
      <c r="L494" s="761">
        <v>3569.28</v>
      </c>
      <c r="M494" s="761">
        <v>1</v>
      </c>
      <c r="N494" s="762">
        <v>3569.28</v>
      </c>
    </row>
    <row r="495" spans="1:14" ht="14.4" customHeight="1" x14ac:dyDescent="0.3">
      <c r="A495" s="756" t="s">
        <v>564</v>
      </c>
      <c r="B495" s="757" t="s">
        <v>565</v>
      </c>
      <c r="C495" s="758" t="s">
        <v>585</v>
      </c>
      <c r="D495" s="759" t="s">
        <v>586</v>
      </c>
      <c r="E495" s="760">
        <v>50113001</v>
      </c>
      <c r="F495" s="759" t="s">
        <v>591</v>
      </c>
      <c r="G495" s="758" t="s">
        <v>592</v>
      </c>
      <c r="H495" s="758">
        <v>118305</v>
      </c>
      <c r="I495" s="758">
        <v>18305</v>
      </c>
      <c r="J495" s="758" t="s">
        <v>953</v>
      </c>
      <c r="K495" s="758" t="s">
        <v>955</v>
      </c>
      <c r="L495" s="761">
        <v>241.99999957106095</v>
      </c>
      <c r="M495" s="761">
        <v>180</v>
      </c>
      <c r="N495" s="762">
        <v>43559.999922790972</v>
      </c>
    </row>
    <row r="496" spans="1:14" ht="14.4" customHeight="1" x14ac:dyDescent="0.3">
      <c r="A496" s="756" t="s">
        <v>564</v>
      </c>
      <c r="B496" s="757" t="s">
        <v>565</v>
      </c>
      <c r="C496" s="758" t="s">
        <v>585</v>
      </c>
      <c r="D496" s="759" t="s">
        <v>586</v>
      </c>
      <c r="E496" s="760">
        <v>50113001</v>
      </c>
      <c r="F496" s="759" t="s">
        <v>591</v>
      </c>
      <c r="G496" s="758" t="s">
        <v>592</v>
      </c>
      <c r="H496" s="758">
        <v>159357</v>
      </c>
      <c r="I496" s="758">
        <v>59357</v>
      </c>
      <c r="J496" s="758" t="s">
        <v>1309</v>
      </c>
      <c r="K496" s="758" t="s">
        <v>1310</v>
      </c>
      <c r="L496" s="761">
        <v>188.87999999999997</v>
      </c>
      <c r="M496" s="761">
        <v>5</v>
      </c>
      <c r="N496" s="762">
        <v>944.39999999999986</v>
      </c>
    </row>
    <row r="497" spans="1:14" ht="14.4" customHeight="1" x14ac:dyDescent="0.3">
      <c r="A497" s="756" t="s">
        <v>564</v>
      </c>
      <c r="B497" s="757" t="s">
        <v>565</v>
      </c>
      <c r="C497" s="758" t="s">
        <v>585</v>
      </c>
      <c r="D497" s="759" t="s">
        <v>586</v>
      </c>
      <c r="E497" s="760">
        <v>50113001</v>
      </c>
      <c r="F497" s="759" t="s">
        <v>591</v>
      </c>
      <c r="G497" s="758" t="s">
        <v>595</v>
      </c>
      <c r="H497" s="758">
        <v>147740</v>
      </c>
      <c r="I497" s="758">
        <v>47740</v>
      </c>
      <c r="J497" s="758" t="s">
        <v>958</v>
      </c>
      <c r="K497" s="758" t="s">
        <v>676</v>
      </c>
      <c r="L497" s="761">
        <v>36.619999999999997</v>
      </c>
      <c r="M497" s="761">
        <v>4</v>
      </c>
      <c r="N497" s="762">
        <v>146.47999999999999</v>
      </c>
    </row>
    <row r="498" spans="1:14" ht="14.4" customHeight="1" x14ac:dyDescent="0.3">
      <c r="A498" s="756" t="s">
        <v>564</v>
      </c>
      <c r="B498" s="757" t="s">
        <v>565</v>
      </c>
      <c r="C498" s="758" t="s">
        <v>585</v>
      </c>
      <c r="D498" s="759" t="s">
        <v>586</v>
      </c>
      <c r="E498" s="760">
        <v>50113001</v>
      </c>
      <c r="F498" s="759" t="s">
        <v>591</v>
      </c>
      <c r="G498" s="758" t="s">
        <v>592</v>
      </c>
      <c r="H498" s="758">
        <v>846853</v>
      </c>
      <c r="I498" s="758">
        <v>124418</v>
      </c>
      <c r="J498" s="758" t="s">
        <v>1311</v>
      </c>
      <c r="K498" s="758" t="s">
        <v>1312</v>
      </c>
      <c r="L498" s="761">
        <v>660</v>
      </c>
      <c r="M498" s="761">
        <v>1</v>
      </c>
      <c r="N498" s="762">
        <v>660</v>
      </c>
    </row>
    <row r="499" spans="1:14" ht="14.4" customHeight="1" x14ac:dyDescent="0.3">
      <c r="A499" s="756" t="s">
        <v>564</v>
      </c>
      <c r="B499" s="757" t="s">
        <v>565</v>
      </c>
      <c r="C499" s="758" t="s">
        <v>585</v>
      </c>
      <c r="D499" s="759" t="s">
        <v>586</v>
      </c>
      <c r="E499" s="760">
        <v>50113001</v>
      </c>
      <c r="F499" s="759" t="s">
        <v>591</v>
      </c>
      <c r="G499" s="758" t="s">
        <v>592</v>
      </c>
      <c r="H499" s="758">
        <v>192086</v>
      </c>
      <c r="I499" s="758">
        <v>92086</v>
      </c>
      <c r="J499" s="758" t="s">
        <v>963</v>
      </c>
      <c r="K499" s="758" t="s">
        <v>964</v>
      </c>
      <c r="L499" s="761">
        <v>143.49792157702888</v>
      </c>
      <c r="M499" s="761">
        <v>2</v>
      </c>
      <c r="N499" s="762">
        <v>286.99584315405775</v>
      </c>
    </row>
    <row r="500" spans="1:14" ht="14.4" customHeight="1" x14ac:dyDescent="0.3">
      <c r="A500" s="756" t="s">
        <v>564</v>
      </c>
      <c r="B500" s="757" t="s">
        <v>565</v>
      </c>
      <c r="C500" s="758" t="s">
        <v>585</v>
      </c>
      <c r="D500" s="759" t="s">
        <v>586</v>
      </c>
      <c r="E500" s="760">
        <v>50113001</v>
      </c>
      <c r="F500" s="759" t="s">
        <v>591</v>
      </c>
      <c r="G500" s="758" t="s">
        <v>566</v>
      </c>
      <c r="H500" s="758">
        <v>198054</v>
      </c>
      <c r="I500" s="758">
        <v>198054</v>
      </c>
      <c r="J500" s="758" t="s">
        <v>965</v>
      </c>
      <c r="K500" s="758" t="s">
        <v>966</v>
      </c>
      <c r="L500" s="761">
        <v>44.000080019552001</v>
      </c>
      <c r="M500" s="761">
        <v>3</v>
      </c>
      <c r="N500" s="762">
        <v>132.000240058656</v>
      </c>
    </row>
    <row r="501" spans="1:14" ht="14.4" customHeight="1" x14ac:dyDescent="0.3">
      <c r="A501" s="756" t="s">
        <v>564</v>
      </c>
      <c r="B501" s="757" t="s">
        <v>565</v>
      </c>
      <c r="C501" s="758" t="s">
        <v>585</v>
      </c>
      <c r="D501" s="759" t="s">
        <v>586</v>
      </c>
      <c r="E501" s="760">
        <v>50113001</v>
      </c>
      <c r="F501" s="759" t="s">
        <v>591</v>
      </c>
      <c r="G501" s="758" t="s">
        <v>592</v>
      </c>
      <c r="H501" s="758">
        <v>131369</v>
      </c>
      <c r="I501" s="758">
        <v>131369</v>
      </c>
      <c r="J501" s="758" t="s">
        <v>1313</v>
      </c>
      <c r="K501" s="758" t="s">
        <v>1314</v>
      </c>
      <c r="L501" s="761">
        <v>1606</v>
      </c>
      <c r="M501" s="761">
        <v>4</v>
      </c>
      <c r="N501" s="762">
        <v>6424</v>
      </c>
    </row>
    <row r="502" spans="1:14" ht="14.4" customHeight="1" x14ac:dyDescent="0.3">
      <c r="A502" s="756" t="s">
        <v>564</v>
      </c>
      <c r="B502" s="757" t="s">
        <v>565</v>
      </c>
      <c r="C502" s="758" t="s">
        <v>585</v>
      </c>
      <c r="D502" s="759" t="s">
        <v>586</v>
      </c>
      <c r="E502" s="760">
        <v>50113001</v>
      </c>
      <c r="F502" s="759" t="s">
        <v>591</v>
      </c>
      <c r="G502" s="758" t="s">
        <v>595</v>
      </c>
      <c r="H502" s="758">
        <v>160319</v>
      </c>
      <c r="I502" s="758">
        <v>160319</v>
      </c>
      <c r="J502" s="758" t="s">
        <v>1315</v>
      </c>
      <c r="K502" s="758" t="s">
        <v>1316</v>
      </c>
      <c r="L502" s="761">
        <v>2032.8</v>
      </c>
      <c r="M502" s="761">
        <v>2</v>
      </c>
      <c r="N502" s="762">
        <v>4065.6</v>
      </c>
    </row>
    <row r="503" spans="1:14" ht="14.4" customHeight="1" x14ac:dyDescent="0.3">
      <c r="A503" s="756" t="s">
        <v>564</v>
      </c>
      <c r="B503" s="757" t="s">
        <v>565</v>
      </c>
      <c r="C503" s="758" t="s">
        <v>585</v>
      </c>
      <c r="D503" s="759" t="s">
        <v>586</v>
      </c>
      <c r="E503" s="760">
        <v>50113001</v>
      </c>
      <c r="F503" s="759" t="s">
        <v>591</v>
      </c>
      <c r="G503" s="758" t="s">
        <v>592</v>
      </c>
      <c r="H503" s="758">
        <v>847940</v>
      </c>
      <c r="I503" s="758">
        <v>155338</v>
      </c>
      <c r="J503" s="758" t="s">
        <v>1317</v>
      </c>
      <c r="K503" s="758" t="s">
        <v>1318</v>
      </c>
      <c r="L503" s="761">
        <v>17431.324000000004</v>
      </c>
      <c r="M503" s="761">
        <v>15</v>
      </c>
      <c r="N503" s="762">
        <v>261469.86000000007</v>
      </c>
    </row>
    <row r="504" spans="1:14" ht="14.4" customHeight="1" x14ac:dyDescent="0.3">
      <c r="A504" s="756" t="s">
        <v>564</v>
      </c>
      <c r="B504" s="757" t="s">
        <v>565</v>
      </c>
      <c r="C504" s="758" t="s">
        <v>585</v>
      </c>
      <c r="D504" s="759" t="s">
        <v>586</v>
      </c>
      <c r="E504" s="760">
        <v>50113001</v>
      </c>
      <c r="F504" s="759" t="s">
        <v>591</v>
      </c>
      <c r="G504" s="758" t="s">
        <v>592</v>
      </c>
      <c r="H504" s="758">
        <v>159941</v>
      </c>
      <c r="I504" s="758">
        <v>59941</v>
      </c>
      <c r="J504" s="758" t="s">
        <v>1319</v>
      </c>
      <c r="K504" s="758" t="s">
        <v>1320</v>
      </c>
      <c r="L504" s="761">
        <v>229.56000000000012</v>
      </c>
      <c r="M504" s="761">
        <v>1</v>
      </c>
      <c r="N504" s="762">
        <v>229.56000000000012</v>
      </c>
    </row>
    <row r="505" spans="1:14" ht="14.4" customHeight="1" x14ac:dyDescent="0.3">
      <c r="A505" s="756" t="s">
        <v>564</v>
      </c>
      <c r="B505" s="757" t="s">
        <v>565</v>
      </c>
      <c r="C505" s="758" t="s">
        <v>585</v>
      </c>
      <c r="D505" s="759" t="s">
        <v>586</v>
      </c>
      <c r="E505" s="760">
        <v>50113001</v>
      </c>
      <c r="F505" s="759" t="s">
        <v>591</v>
      </c>
      <c r="G505" s="758" t="s">
        <v>595</v>
      </c>
      <c r="H505" s="758">
        <v>109709</v>
      </c>
      <c r="I505" s="758">
        <v>9709</v>
      </c>
      <c r="J505" s="758" t="s">
        <v>974</v>
      </c>
      <c r="K505" s="758" t="s">
        <v>975</v>
      </c>
      <c r="L505" s="761">
        <v>34.750000000000007</v>
      </c>
      <c r="M505" s="761">
        <v>4</v>
      </c>
      <c r="N505" s="762">
        <v>139.00000000000003</v>
      </c>
    </row>
    <row r="506" spans="1:14" ht="14.4" customHeight="1" x14ac:dyDescent="0.3">
      <c r="A506" s="756" t="s">
        <v>564</v>
      </c>
      <c r="B506" s="757" t="s">
        <v>565</v>
      </c>
      <c r="C506" s="758" t="s">
        <v>585</v>
      </c>
      <c r="D506" s="759" t="s">
        <v>586</v>
      </c>
      <c r="E506" s="760">
        <v>50113001</v>
      </c>
      <c r="F506" s="759" t="s">
        <v>591</v>
      </c>
      <c r="G506" s="758" t="s">
        <v>595</v>
      </c>
      <c r="H506" s="758">
        <v>109710</v>
      </c>
      <c r="I506" s="758">
        <v>9710</v>
      </c>
      <c r="J506" s="758" t="s">
        <v>974</v>
      </c>
      <c r="K506" s="758" t="s">
        <v>976</v>
      </c>
      <c r="L506" s="761">
        <v>64.099999999999994</v>
      </c>
      <c r="M506" s="761">
        <v>1</v>
      </c>
      <c r="N506" s="762">
        <v>64.099999999999994</v>
      </c>
    </row>
    <row r="507" spans="1:14" ht="14.4" customHeight="1" x14ac:dyDescent="0.3">
      <c r="A507" s="756" t="s">
        <v>564</v>
      </c>
      <c r="B507" s="757" t="s">
        <v>565</v>
      </c>
      <c r="C507" s="758" t="s">
        <v>585</v>
      </c>
      <c r="D507" s="759" t="s">
        <v>586</v>
      </c>
      <c r="E507" s="760">
        <v>50113001</v>
      </c>
      <c r="F507" s="759" t="s">
        <v>591</v>
      </c>
      <c r="G507" s="758" t="s">
        <v>595</v>
      </c>
      <c r="H507" s="758">
        <v>109711</v>
      </c>
      <c r="I507" s="758">
        <v>9711</v>
      </c>
      <c r="J507" s="758" t="s">
        <v>974</v>
      </c>
      <c r="K507" s="758" t="s">
        <v>1321</v>
      </c>
      <c r="L507" s="761">
        <v>171.66999999999996</v>
      </c>
      <c r="M507" s="761">
        <v>3</v>
      </c>
      <c r="N507" s="762">
        <v>515.00999999999988</v>
      </c>
    </row>
    <row r="508" spans="1:14" ht="14.4" customHeight="1" x14ac:dyDescent="0.3">
      <c r="A508" s="756" t="s">
        <v>564</v>
      </c>
      <c r="B508" s="757" t="s">
        <v>565</v>
      </c>
      <c r="C508" s="758" t="s">
        <v>585</v>
      </c>
      <c r="D508" s="759" t="s">
        <v>586</v>
      </c>
      <c r="E508" s="760">
        <v>50113001</v>
      </c>
      <c r="F508" s="759" t="s">
        <v>591</v>
      </c>
      <c r="G508" s="758" t="s">
        <v>595</v>
      </c>
      <c r="H508" s="758">
        <v>194882</v>
      </c>
      <c r="I508" s="758">
        <v>94882</v>
      </c>
      <c r="J508" s="758" t="s">
        <v>974</v>
      </c>
      <c r="K508" s="758" t="s">
        <v>1322</v>
      </c>
      <c r="L508" s="761">
        <v>143.47</v>
      </c>
      <c r="M508" s="761">
        <v>3</v>
      </c>
      <c r="N508" s="762">
        <v>430.40999999999997</v>
      </c>
    </row>
    <row r="509" spans="1:14" ht="14.4" customHeight="1" x14ac:dyDescent="0.3">
      <c r="A509" s="756" t="s">
        <v>564</v>
      </c>
      <c r="B509" s="757" t="s">
        <v>565</v>
      </c>
      <c r="C509" s="758" t="s">
        <v>585</v>
      </c>
      <c r="D509" s="759" t="s">
        <v>586</v>
      </c>
      <c r="E509" s="760">
        <v>50113001</v>
      </c>
      <c r="F509" s="759" t="s">
        <v>591</v>
      </c>
      <c r="G509" s="758" t="s">
        <v>592</v>
      </c>
      <c r="H509" s="758">
        <v>119653</v>
      </c>
      <c r="I509" s="758">
        <v>119653</v>
      </c>
      <c r="J509" s="758" t="s">
        <v>979</v>
      </c>
      <c r="K509" s="758" t="s">
        <v>1323</v>
      </c>
      <c r="L509" s="761">
        <v>158.47999999999996</v>
      </c>
      <c r="M509" s="761">
        <v>1</v>
      </c>
      <c r="N509" s="762">
        <v>158.47999999999996</v>
      </c>
    </row>
    <row r="510" spans="1:14" ht="14.4" customHeight="1" x14ac:dyDescent="0.3">
      <c r="A510" s="756" t="s">
        <v>564</v>
      </c>
      <c r="B510" s="757" t="s">
        <v>565</v>
      </c>
      <c r="C510" s="758" t="s">
        <v>585</v>
      </c>
      <c r="D510" s="759" t="s">
        <v>586</v>
      </c>
      <c r="E510" s="760">
        <v>50113001</v>
      </c>
      <c r="F510" s="759" t="s">
        <v>591</v>
      </c>
      <c r="G510" s="758" t="s">
        <v>595</v>
      </c>
      <c r="H510" s="758">
        <v>130779</v>
      </c>
      <c r="I510" s="758">
        <v>30779</v>
      </c>
      <c r="J510" s="758" t="s">
        <v>1324</v>
      </c>
      <c r="K510" s="758" t="s">
        <v>1325</v>
      </c>
      <c r="L510" s="761">
        <v>147.76</v>
      </c>
      <c r="M510" s="761">
        <v>38</v>
      </c>
      <c r="N510" s="762">
        <v>5614.8799999999992</v>
      </c>
    </row>
    <row r="511" spans="1:14" ht="14.4" customHeight="1" x14ac:dyDescent="0.3">
      <c r="A511" s="756" t="s">
        <v>564</v>
      </c>
      <c r="B511" s="757" t="s">
        <v>565</v>
      </c>
      <c r="C511" s="758" t="s">
        <v>585</v>
      </c>
      <c r="D511" s="759" t="s">
        <v>586</v>
      </c>
      <c r="E511" s="760">
        <v>50113001</v>
      </c>
      <c r="F511" s="759" t="s">
        <v>591</v>
      </c>
      <c r="G511" s="758" t="s">
        <v>595</v>
      </c>
      <c r="H511" s="758">
        <v>121088</v>
      </c>
      <c r="I511" s="758">
        <v>21088</v>
      </c>
      <c r="J511" s="758" t="s">
        <v>1326</v>
      </c>
      <c r="K511" s="758" t="s">
        <v>1327</v>
      </c>
      <c r="L511" s="761">
        <v>685.4</v>
      </c>
      <c r="M511" s="761">
        <v>8</v>
      </c>
      <c r="N511" s="762">
        <v>5483.2</v>
      </c>
    </row>
    <row r="512" spans="1:14" ht="14.4" customHeight="1" x14ac:dyDescent="0.3">
      <c r="A512" s="756" t="s">
        <v>564</v>
      </c>
      <c r="B512" s="757" t="s">
        <v>565</v>
      </c>
      <c r="C512" s="758" t="s">
        <v>585</v>
      </c>
      <c r="D512" s="759" t="s">
        <v>586</v>
      </c>
      <c r="E512" s="760">
        <v>50113001</v>
      </c>
      <c r="F512" s="759" t="s">
        <v>591</v>
      </c>
      <c r="G512" s="758" t="s">
        <v>592</v>
      </c>
      <c r="H512" s="758">
        <v>103688</v>
      </c>
      <c r="I512" s="758">
        <v>3688</v>
      </c>
      <c r="J512" s="758" t="s">
        <v>995</v>
      </c>
      <c r="K512" s="758" t="s">
        <v>996</v>
      </c>
      <c r="L512" s="761">
        <v>58.320000000000014</v>
      </c>
      <c r="M512" s="761">
        <v>3</v>
      </c>
      <c r="N512" s="762">
        <v>174.96000000000004</v>
      </c>
    </row>
    <row r="513" spans="1:14" ht="14.4" customHeight="1" x14ac:dyDescent="0.3">
      <c r="A513" s="756" t="s">
        <v>564</v>
      </c>
      <c r="B513" s="757" t="s">
        <v>565</v>
      </c>
      <c r="C513" s="758" t="s">
        <v>585</v>
      </c>
      <c r="D513" s="759" t="s">
        <v>586</v>
      </c>
      <c r="E513" s="760">
        <v>50113001</v>
      </c>
      <c r="F513" s="759" t="s">
        <v>591</v>
      </c>
      <c r="G513" s="758" t="s">
        <v>592</v>
      </c>
      <c r="H513" s="758">
        <v>161371</v>
      </c>
      <c r="I513" s="758">
        <v>161371</v>
      </c>
      <c r="J513" s="758" t="s">
        <v>1328</v>
      </c>
      <c r="K513" s="758" t="s">
        <v>812</v>
      </c>
      <c r="L513" s="761">
        <v>62.208999878273595</v>
      </c>
      <c r="M513" s="761">
        <v>4</v>
      </c>
      <c r="N513" s="762">
        <v>248.83599951309438</v>
      </c>
    </row>
    <row r="514" spans="1:14" ht="14.4" customHeight="1" x14ac:dyDescent="0.3">
      <c r="A514" s="756" t="s">
        <v>564</v>
      </c>
      <c r="B514" s="757" t="s">
        <v>565</v>
      </c>
      <c r="C514" s="758" t="s">
        <v>585</v>
      </c>
      <c r="D514" s="759" t="s">
        <v>586</v>
      </c>
      <c r="E514" s="760">
        <v>50113001</v>
      </c>
      <c r="F514" s="759" t="s">
        <v>591</v>
      </c>
      <c r="G514" s="758" t="s">
        <v>592</v>
      </c>
      <c r="H514" s="758">
        <v>100610</v>
      </c>
      <c r="I514" s="758">
        <v>610</v>
      </c>
      <c r="J514" s="758" t="s">
        <v>1329</v>
      </c>
      <c r="K514" s="758" t="s">
        <v>1330</v>
      </c>
      <c r="L514" s="761">
        <v>64.479630152716581</v>
      </c>
      <c r="M514" s="761">
        <v>63</v>
      </c>
      <c r="N514" s="762">
        <v>4062.2166996211445</v>
      </c>
    </row>
    <row r="515" spans="1:14" ht="14.4" customHeight="1" x14ac:dyDescent="0.3">
      <c r="A515" s="756" t="s">
        <v>564</v>
      </c>
      <c r="B515" s="757" t="s">
        <v>565</v>
      </c>
      <c r="C515" s="758" t="s">
        <v>585</v>
      </c>
      <c r="D515" s="759" t="s">
        <v>586</v>
      </c>
      <c r="E515" s="760">
        <v>50113001</v>
      </c>
      <c r="F515" s="759" t="s">
        <v>591</v>
      </c>
      <c r="G515" s="758" t="s">
        <v>592</v>
      </c>
      <c r="H515" s="758">
        <v>100612</v>
      </c>
      <c r="I515" s="758">
        <v>612</v>
      </c>
      <c r="J515" s="758" t="s">
        <v>997</v>
      </c>
      <c r="K515" s="758" t="s">
        <v>998</v>
      </c>
      <c r="L515" s="761">
        <v>60.280000000000008</v>
      </c>
      <c r="M515" s="761">
        <v>7</v>
      </c>
      <c r="N515" s="762">
        <v>421.96000000000004</v>
      </c>
    </row>
    <row r="516" spans="1:14" ht="14.4" customHeight="1" x14ac:dyDescent="0.3">
      <c r="A516" s="756" t="s">
        <v>564</v>
      </c>
      <c r="B516" s="757" t="s">
        <v>565</v>
      </c>
      <c r="C516" s="758" t="s">
        <v>585</v>
      </c>
      <c r="D516" s="759" t="s">
        <v>586</v>
      </c>
      <c r="E516" s="760">
        <v>50113001</v>
      </c>
      <c r="F516" s="759" t="s">
        <v>591</v>
      </c>
      <c r="G516" s="758" t="s">
        <v>592</v>
      </c>
      <c r="H516" s="758">
        <v>171615</v>
      </c>
      <c r="I516" s="758">
        <v>171615</v>
      </c>
      <c r="J516" s="758" t="s">
        <v>1331</v>
      </c>
      <c r="K516" s="758" t="s">
        <v>1236</v>
      </c>
      <c r="L516" s="761">
        <v>286.96011748945318</v>
      </c>
      <c r="M516" s="761">
        <v>4</v>
      </c>
      <c r="N516" s="762">
        <v>1147.8404699578127</v>
      </c>
    </row>
    <row r="517" spans="1:14" ht="14.4" customHeight="1" x14ac:dyDescent="0.3">
      <c r="A517" s="756" t="s">
        <v>564</v>
      </c>
      <c r="B517" s="757" t="s">
        <v>565</v>
      </c>
      <c r="C517" s="758" t="s">
        <v>585</v>
      </c>
      <c r="D517" s="759" t="s">
        <v>586</v>
      </c>
      <c r="E517" s="760">
        <v>50113001</v>
      </c>
      <c r="F517" s="759" t="s">
        <v>591</v>
      </c>
      <c r="G517" s="758" t="s">
        <v>592</v>
      </c>
      <c r="H517" s="758">
        <v>171616</v>
      </c>
      <c r="I517" s="758">
        <v>171616</v>
      </c>
      <c r="J517" s="758" t="s">
        <v>1332</v>
      </c>
      <c r="K517" s="758" t="s">
        <v>737</v>
      </c>
      <c r="L517" s="761">
        <v>478.25999999999993</v>
      </c>
      <c r="M517" s="761">
        <v>2</v>
      </c>
      <c r="N517" s="762">
        <v>956.51999999999987</v>
      </c>
    </row>
    <row r="518" spans="1:14" ht="14.4" customHeight="1" x14ac:dyDescent="0.3">
      <c r="A518" s="756" t="s">
        <v>564</v>
      </c>
      <c r="B518" s="757" t="s">
        <v>565</v>
      </c>
      <c r="C518" s="758" t="s">
        <v>585</v>
      </c>
      <c r="D518" s="759" t="s">
        <v>586</v>
      </c>
      <c r="E518" s="760">
        <v>50113001</v>
      </c>
      <c r="F518" s="759" t="s">
        <v>591</v>
      </c>
      <c r="G518" s="758" t="s">
        <v>592</v>
      </c>
      <c r="H518" s="758">
        <v>395294</v>
      </c>
      <c r="I518" s="758">
        <v>180306</v>
      </c>
      <c r="J518" s="758" t="s">
        <v>999</v>
      </c>
      <c r="K518" s="758" t="s">
        <v>1000</v>
      </c>
      <c r="L518" s="761">
        <v>172.31705882352938</v>
      </c>
      <c r="M518" s="761">
        <v>17</v>
      </c>
      <c r="N518" s="762">
        <v>2929.3899999999994</v>
      </c>
    </row>
    <row r="519" spans="1:14" ht="14.4" customHeight="1" x14ac:dyDescent="0.3">
      <c r="A519" s="756" t="s">
        <v>564</v>
      </c>
      <c r="B519" s="757" t="s">
        <v>565</v>
      </c>
      <c r="C519" s="758" t="s">
        <v>585</v>
      </c>
      <c r="D519" s="759" t="s">
        <v>586</v>
      </c>
      <c r="E519" s="760">
        <v>50113001</v>
      </c>
      <c r="F519" s="759" t="s">
        <v>591</v>
      </c>
      <c r="G519" s="758" t="s">
        <v>592</v>
      </c>
      <c r="H519" s="758">
        <v>152225</v>
      </c>
      <c r="I519" s="758">
        <v>52225</v>
      </c>
      <c r="J519" s="758" t="s">
        <v>1333</v>
      </c>
      <c r="K519" s="758" t="s">
        <v>1334</v>
      </c>
      <c r="L519" s="761">
        <v>615.84999999999991</v>
      </c>
      <c r="M519" s="761">
        <v>4</v>
      </c>
      <c r="N519" s="762">
        <v>2463.3999999999996</v>
      </c>
    </row>
    <row r="520" spans="1:14" ht="14.4" customHeight="1" x14ac:dyDescent="0.3">
      <c r="A520" s="756" t="s">
        <v>564</v>
      </c>
      <c r="B520" s="757" t="s">
        <v>565</v>
      </c>
      <c r="C520" s="758" t="s">
        <v>585</v>
      </c>
      <c r="D520" s="759" t="s">
        <v>586</v>
      </c>
      <c r="E520" s="760">
        <v>50113001</v>
      </c>
      <c r="F520" s="759" t="s">
        <v>591</v>
      </c>
      <c r="G520" s="758" t="s">
        <v>595</v>
      </c>
      <c r="H520" s="758">
        <v>216673</v>
      </c>
      <c r="I520" s="758">
        <v>216673</v>
      </c>
      <c r="J520" s="758" t="s">
        <v>1335</v>
      </c>
      <c r="K520" s="758" t="s">
        <v>1336</v>
      </c>
      <c r="L520" s="761">
        <v>457.14</v>
      </c>
      <c r="M520" s="761">
        <v>1</v>
      </c>
      <c r="N520" s="762">
        <v>457.14</v>
      </c>
    </row>
    <row r="521" spans="1:14" ht="14.4" customHeight="1" x14ac:dyDescent="0.3">
      <c r="A521" s="756" t="s">
        <v>564</v>
      </c>
      <c r="B521" s="757" t="s">
        <v>565</v>
      </c>
      <c r="C521" s="758" t="s">
        <v>585</v>
      </c>
      <c r="D521" s="759" t="s">
        <v>586</v>
      </c>
      <c r="E521" s="760">
        <v>50113001</v>
      </c>
      <c r="F521" s="759" t="s">
        <v>591</v>
      </c>
      <c r="G521" s="758" t="s">
        <v>566</v>
      </c>
      <c r="H521" s="758">
        <v>850095</v>
      </c>
      <c r="I521" s="758">
        <v>120406</v>
      </c>
      <c r="J521" s="758" t="s">
        <v>1337</v>
      </c>
      <c r="K521" s="758" t="s">
        <v>1338</v>
      </c>
      <c r="L521" s="761">
        <v>58.533749999999998</v>
      </c>
      <c r="M521" s="761">
        <v>8</v>
      </c>
      <c r="N521" s="762">
        <v>468.27</v>
      </c>
    </row>
    <row r="522" spans="1:14" ht="14.4" customHeight="1" x14ac:dyDescent="0.3">
      <c r="A522" s="756" t="s">
        <v>564</v>
      </c>
      <c r="B522" s="757" t="s">
        <v>565</v>
      </c>
      <c r="C522" s="758" t="s">
        <v>585</v>
      </c>
      <c r="D522" s="759" t="s">
        <v>586</v>
      </c>
      <c r="E522" s="760">
        <v>50113001</v>
      </c>
      <c r="F522" s="759" t="s">
        <v>591</v>
      </c>
      <c r="G522" s="758" t="s">
        <v>592</v>
      </c>
      <c r="H522" s="758">
        <v>848632</v>
      </c>
      <c r="I522" s="758">
        <v>125315</v>
      </c>
      <c r="J522" s="758" t="s">
        <v>1011</v>
      </c>
      <c r="K522" s="758" t="s">
        <v>1013</v>
      </c>
      <c r="L522" s="761">
        <v>63.753096122318027</v>
      </c>
      <c r="M522" s="761">
        <v>68</v>
      </c>
      <c r="N522" s="762">
        <v>4335.2105363176261</v>
      </c>
    </row>
    <row r="523" spans="1:14" ht="14.4" customHeight="1" x14ac:dyDescent="0.3">
      <c r="A523" s="756" t="s">
        <v>564</v>
      </c>
      <c r="B523" s="757" t="s">
        <v>565</v>
      </c>
      <c r="C523" s="758" t="s">
        <v>585</v>
      </c>
      <c r="D523" s="759" t="s">
        <v>586</v>
      </c>
      <c r="E523" s="760">
        <v>50113001</v>
      </c>
      <c r="F523" s="759" t="s">
        <v>591</v>
      </c>
      <c r="G523" s="758" t="s">
        <v>595</v>
      </c>
      <c r="H523" s="758">
        <v>142392</v>
      </c>
      <c r="I523" s="758">
        <v>42392</v>
      </c>
      <c r="J523" s="758" t="s">
        <v>1339</v>
      </c>
      <c r="K523" s="758" t="s">
        <v>1340</v>
      </c>
      <c r="L523" s="761">
        <v>304.27</v>
      </c>
      <c r="M523" s="761">
        <v>4</v>
      </c>
      <c r="N523" s="762">
        <v>1217.08</v>
      </c>
    </row>
    <row r="524" spans="1:14" ht="14.4" customHeight="1" x14ac:dyDescent="0.3">
      <c r="A524" s="756" t="s">
        <v>564</v>
      </c>
      <c r="B524" s="757" t="s">
        <v>565</v>
      </c>
      <c r="C524" s="758" t="s">
        <v>585</v>
      </c>
      <c r="D524" s="759" t="s">
        <v>586</v>
      </c>
      <c r="E524" s="760">
        <v>50113001</v>
      </c>
      <c r="F524" s="759" t="s">
        <v>591</v>
      </c>
      <c r="G524" s="758" t="s">
        <v>592</v>
      </c>
      <c r="H524" s="758">
        <v>159398</v>
      </c>
      <c r="I524" s="758">
        <v>59398</v>
      </c>
      <c r="J524" s="758" t="s">
        <v>1341</v>
      </c>
      <c r="K524" s="758" t="s">
        <v>1342</v>
      </c>
      <c r="L524" s="761">
        <v>269.26999999999992</v>
      </c>
      <c r="M524" s="761">
        <v>7</v>
      </c>
      <c r="N524" s="762">
        <v>1884.8899999999994</v>
      </c>
    </row>
    <row r="525" spans="1:14" ht="14.4" customHeight="1" x14ac:dyDescent="0.3">
      <c r="A525" s="756" t="s">
        <v>564</v>
      </c>
      <c r="B525" s="757" t="s">
        <v>565</v>
      </c>
      <c r="C525" s="758" t="s">
        <v>585</v>
      </c>
      <c r="D525" s="759" t="s">
        <v>586</v>
      </c>
      <c r="E525" s="760">
        <v>50113001</v>
      </c>
      <c r="F525" s="759" t="s">
        <v>591</v>
      </c>
      <c r="G525" s="758" t="s">
        <v>592</v>
      </c>
      <c r="H525" s="758">
        <v>214616</v>
      </c>
      <c r="I525" s="758">
        <v>214616</v>
      </c>
      <c r="J525" s="758" t="s">
        <v>1343</v>
      </c>
      <c r="K525" s="758" t="s">
        <v>1344</v>
      </c>
      <c r="L525" s="761">
        <v>47.595967741935468</v>
      </c>
      <c r="M525" s="761">
        <v>62</v>
      </c>
      <c r="N525" s="762">
        <v>2950.9499999999989</v>
      </c>
    </row>
    <row r="526" spans="1:14" ht="14.4" customHeight="1" x14ac:dyDescent="0.3">
      <c r="A526" s="756" t="s">
        <v>564</v>
      </c>
      <c r="B526" s="757" t="s">
        <v>565</v>
      </c>
      <c r="C526" s="758" t="s">
        <v>585</v>
      </c>
      <c r="D526" s="759" t="s">
        <v>586</v>
      </c>
      <c r="E526" s="760">
        <v>50113001</v>
      </c>
      <c r="F526" s="759" t="s">
        <v>591</v>
      </c>
      <c r="G526" s="758" t="s">
        <v>592</v>
      </c>
      <c r="H526" s="758">
        <v>214619</v>
      </c>
      <c r="I526" s="758">
        <v>214619</v>
      </c>
      <c r="J526" s="758" t="s">
        <v>1345</v>
      </c>
      <c r="K526" s="758" t="s">
        <v>1346</v>
      </c>
      <c r="L526" s="761">
        <v>225.94000000000011</v>
      </c>
      <c r="M526" s="761">
        <v>1</v>
      </c>
      <c r="N526" s="762">
        <v>225.94000000000011</v>
      </c>
    </row>
    <row r="527" spans="1:14" ht="14.4" customHeight="1" x14ac:dyDescent="0.3">
      <c r="A527" s="756" t="s">
        <v>564</v>
      </c>
      <c r="B527" s="757" t="s">
        <v>565</v>
      </c>
      <c r="C527" s="758" t="s">
        <v>585</v>
      </c>
      <c r="D527" s="759" t="s">
        <v>586</v>
      </c>
      <c r="E527" s="760">
        <v>50113001</v>
      </c>
      <c r="F527" s="759" t="s">
        <v>591</v>
      </c>
      <c r="G527" s="758" t="s">
        <v>592</v>
      </c>
      <c r="H527" s="758">
        <v>191217</v>
      </c>
      <c r="I527" s="758">
        <v>91217</v>
      </c>
      <c r="J527" s="758" t="s">
        <v>1347</v>
      </c>
      <c r="K527" s="758" t="s">
        <v>1348</v>
      </c>
      <c r="L527" s="761">
        <v>81.279999846347152</v>
      </c>
      <c r="M527" s="761">
        <v>6</v>
      </c>
      <c r="N527" s="762">
        <v>487.67999907808291</v>
      </c>
    </row>
    <row r="528" spans="1:14" ht="14.4" customHeight="1" x14ac:dyDescent="0.3">
      <c r="A528" s="756" t="s">
        <v>564</v>
      </c>
      <c r="B528" s="757" t="s">
        <v>565</v>
      </c>
      <c r="C528" s="758" t="s">
        <v>585</v>
      </c>
      <c r="D528" s="759" t="s">
        <v>586</v>
      </c>
      <c r="E528" s="760">
        <v>50113001</v>
      </c>
      <c r="F528" s="759" t="s">
        <v>591</v>
      </c>
      <c r="G528" s="758" t="s">
        <v>592</v>
      </c>
      <c r="H528" s="758">
        <v>112023</v>
      </c>
      <c r="I528" s="758">
        <v>12023</v>
      </c>
      <c r="J528" s="758" t="s">
        <v>1349</v>
      </c>
      <c r="K528" s="758" t="s">
        <v>1350</v>
      </c>
      <c r="L528" s="761">
        <v>70.989999999999952</v>
      </c>
      <c r="M528" s="761">
        <v>1</v>
      </c>
      <c r="N528" s="762">
        <v>70.989999999999952</v>
      </c>
    </row>
    <row r="529" spans="1:14" ht="14.4" customHeight="1" x14ac:dyDescent="0.3">
      <c r="A529" s="756" t="s">
        <v>564</v>
      </c>
      <c r="B529" s="757" t="s">
        <v>565</v>
      </c>
      <c r="C529" s="758" t="s">
        <v>585</v>
      </c>
      <c r="D529" s="759" t="s">
        <v>586</v>
      </c>
      <c r="E529" s="760">
        <v>50113001</v>
      </c>
      <c r="F529" s="759" t="s">
        <v>591</v>
      </c>
      <c r="G529" s="758" t="s">
        <v>592</v>
      </c>
      <c r="H529" s="758">
        <v>171175</v>
      </c>
      <c r="I529" s="758">
        <v>171175</v>
      </c>
      <c r="J529" s="758" t="s">
        <v>1351</v>
      </c>
      <c r="K529" s="758" t="s">
        <v>1352</v>
      </c>
      <c r="L529" s="761">
        <v>147.76</v>
      </c>
      <c r="M529" s="761">
        <v>1</v>
      </c>
      <c r="N529" s="762">
        <v>147.76</v>
      </c>
    </row>
    <row r="530" spans="1:14" ht="14.4" customHeight="1" x14ac:dyDescent="0.3">
      <c r="A530" s="756" t="s">
        <v>564</v>
      </c>
      <c r="B530" s="757" t="s">
        <v>565</v>
      </c>
      <c r="C530" s="758" t="s">
        <v>585</v>
      </c>
      <c r="D530" s="759" t="s">
        <v>586</v>
      </c>
      <c r="E530" s="760">
        <v>50113001</v>
      </c>
      <c r="F530" s="759" t="s">
        <v>591</v>
      </c>
      <c r="G530" s="758" t="s">
        <v>592</v>
      </c>
      <c r="H530" s="758">
        <v>902074</v>
      </c>
      <c r="I530" s="758">
        <v>85278</v>
      </c>
      <c r="J530" s="758" t="s">
        <v>1353</v>
      </c>
      <c r="K530" s="758" t="s">
        <v>1007</v>
      </c>
      <c r="L530" s="761">
        <v>2838</v>
      </c>
      <c r="M530" s="761">
        <v>3</v>
      </c>
      <c r="N530" s="762">
        <v>8514</v>
      </c>
    </row>
    <row r="531" spans="1:14" ht="14.4" customHeight="1" x14ac:dyDescent="0.3">
      <c r="A531" s="756" t="s">
        <v>564</v>
      </c>
      <c r="B531" s="757" t="s">
        <v>565</v>
      </c>
      <c r="C531" s="758" t="s">
        <v>585</v>
      </c>
      <c r="D531" s="759" t="s">
        <v>586</v>
      </c>
      <c r="E531" s="760">
        <v>50113001</v>
      </c>
      <c r="F531" s="759" t="s">
        <v>591</v>
      </c>
      <c r="G531" s="758" t="s">
        <v>595</v>
      </c>
      <c r="H531" s="758">
        <v>194114</v>
      </c>
      <c r="I531" s="758">
        <v>94114</v>
      </c>
      <c r="J531" s="758" t="s">
        <v>1054</v>
      </c>
      <c r="K531" s="758" t="s">
        <v>746</v>
      </c>
      <c r="L531" s="761">
        <v>138.48000000000005</v>
      </c>
      <c r="M531" s="761">
        <v>1</v>
      </c>
      <c r="N531" s="762">
        <v>138.48000000000005</v>
      </c>
    </row>
    <row r="532" spans="1:14" ht="14.4" customHeight="1" x14ac:dyDescent="0.3">
      <c r="A532" s="756" t="s">
        <v>564</v>
      </c>
      <c r="B532" s="757" t="s">
        <v>565</v>
      </c>
      <c r="C532" s="758" t="s">
        <v>585</v>
      </c>
      <c r="D532" s="759" t="s">
        <v>586</v>
      </c>
      <c r="E532" s="760">
        <v>50113001</v>
      </c>
      <c r="F532" s="759" t="s">
        <v>591</v>
      </c>
      <c r="G532" s="758" t="s">
        <v>595</v>
      </c>
      <c r="H532" s="758">
        <v>105496</v>
      </c>
      <c r="I532" s="758">
        <v>5496</v>
      </c>
      <c r="J532" s="758" t="s">
        <v>1058</v>
      </c>
      <c r="K532" s="758" t="s">
        <v>1059</v>
      </c>
      <c r="L532" s="761">
        <v>75.920000000000016</v>
      </c>
      <c r="M532" s="761">
        <v>2</v>
      </c>
      <c r="N532" s="762">
        <v>151.84000000000003</v>
      </c>
    </row>
    <row r="533" spans="1:14" ht="14.4" customHeight="1" x14ac:dyDescent="0.3">
      <c r="A533" s="756" t="s">
        <v>564</v>
      </c>
      <c r="B533" s="757" t="s">
        <v>565</v>
      </c>
      <c r="C533" s="758" t="s">
        <v>585</v>
      </c>
      <c r="D533" s="759" t="s">
        <v>586</v>
      </c>
      <c r="E533" s="760">
        <v>50113001</v>
      </c>
      <c r="F533" s="759" t="s">
        <v>591</v>
      </c>
      <c r="G533" s="758" t="s">
        <v>595</v>
      </c>
      <c r="H533" s="758">
        <v>166030</v>
      </c>
      <c r="I533" s="758">
        <v>66030</v>
      </c>
      <c r="J533" s="758" t="s">
        <v>1058</v>
      </c>
      <c r="K533" s="758" t="s">
        <v>982</v>
      </c>
      <c r="L533" s="761">
        <v>30.220000000000013</v>
      </c>
      <c r="M533" s="761">
        <v>1</v>
      </c>
      <c r="N533" s="762">
        <v>30.220000000000013</v>
      </c>
    </row>
    <row r="534" spans="1:14" ht="14.4" customHeight="1" x14ac:dyDescent="0.3">
      <c r="A534" s="756" t="s">
        <v>564</v>
      </c>
      <c r="B534" s="757" t="s">
        <v>565</v>
      </c>
      <c r="C534" s="758" t="s">
        <v>585</v>
      </c>
      <c r="D534" s="759" t="s">
        <v>586</v>
      </c>
      <c r="E534" s="760">
        <v>50113001</v>
      </c>
      <c r="F534" s="759" t="s">
        <v>591</v>
      </c>
      <c r="G534" s="758" t="s">
        <v>595</v>
      </c>
      <c r="H534" s="758">
        <v>989453</v>
      </c>
      <c r="I534" s="758">
        <v>146899</v>
      </c>
      <c r="J534" s="758" t="s">
        <v>1060</v>
      </c>
      <c r="K534" s="758" t="s">
        <v>1061</v>
      </c>
      <c r="L534" s="761">
        <v>45.49</v>
      </c>
      <c r="M534" s="761">
        <v>1</v>
      </c>
      <c r="N534" s="762">
        <v>45.49</v>
      </c>
    </row>
    <row r="535" spans="1:14" ht="14.4" customHeight="1" x14ac:dyDescent="0.3">
      <c r="A535" s="756" t="s">
        <v>564</v>
      </c>
      <c r="B535" s="757" t="s">
        <v>565</v>
      </c>
      <c r="C535" s="758" t="s">
        <v>585</v>
      </c>
      <c r="D535" s="759" t="s">
        <v>586</v>
      </c>
      <c r="E535" s="760">
        <v>50113001</v>
      </c>
      <c r="F535" s="759" t="s">
        <v>591</v>
      </c>
      <c r="G535" s="758" t="s">
        <v>595</v>
      </c>
      <c r="H535" s="758">
        <v>149483</v>
      </c>
      <c r="I535" s="758">
        <v>149483</v>
      </c>
      <c r="J535" s="758" t="s">
        <v>1066</v>
      </c>
      <c r="K535" s="758" t="s">
        <v>1067</v>
      </c>
      <c r="L535" s="761">
        <v>140.09000000000003</v>
      </c>
      <c r="M535" s="761">
        <v>2</v>
      </c>
      <c r="N535" s="762">
        <v>280.18000000000006</v>
      </c>
    </row>
    <row r="536" spans="1:14" ht="14.4" customHeight="1" x14ac:dyDescent="0.3">
      <c r="A536" s="756" t="s">
        <v>564</v>
      </c>
      <c r="B536" s="757" t="s">
        <v>565</v>
      </c>
      <c r="C536" s="758" t="s">
        <v>585</v>
      </c>
      <c r="D536" s="759" t="s">
        <v>586</v>
      </c>
      <c r="E536" s="760">
        <v>50113002</v>
      </c>
      <c r="F536" s="759" t="s">
        <v>1069</v>
      </c>
      <c r="G536" s="758" t="s">
        <v>592</v>
      </c>
      <c r="H536" s="758">
        <v>149409</v>
      </c>
      <c r="I536" s="758">
        <v>49409</v>
      </c>
      <c r="J536" s="758" t="s">
        <v>1354</v>
      </c>
      <c r="K536" s="758" t="s">
        <v>1355</v>
      </c>
      <c r="L536" s="761">
        <v>1329.4601999999995</v>
      </c>
      <c r="M536" s="761">
        <v>25</v>
      </c>
      <c r="N536" s="762">
        <v>33236.50499999999</v>
      </c>
    </row>
    <row r="537" spans="1:14" ht="14.4" customHeight="1" x14ac:dyDescent="0.3">
      <c r="A537" s="756" t="s">
        <v>564</v>
      </c>
      <c r="B537" s="757" t="s">
        <v>565</v>
      </c>
      <c r="C537" s="758" t="s">
        <v>585</v>
      </c>
      <c r="D537" s="759" t="s">
        <v>586</v>
      </c>
      <c r="E537" s="760">
        <v>50113002</v>
      </c>
      <c r="F537" s="759" t="s">
        <v>1069</v>
      </c>
      <c r="G537" s="758" t="s">
        <v>592</v>
      </c>
      <c r="H537" s="758">
        <v>396914</v>
      </c>
      <c r="I537" s="758">
        <v>52301</v>
      </c>
      <c r="J537" s="758" t="s">
        <v>1356</v>
      </c>
      <c r="K537" s="758" t="s">
        <v>1357</v>
      </c>
      <c r="L537" s="761">
        <v>2221.34</v>
      </c>
      <c r="M537" s="761">
        <v>1</v>
      </c>
      <c r="N537" s="762">
        <v>2221.34</v>
      </c>
    </row>
    <row r="538" spans="1:14" ht="14.4" customHeight="1" x14ac:dyDescent="0.3">
      <c r="A538" s="756" t="s">
        <v>564</v>
      </c>
      <c r="B538" s="757" t="s">
        <v>565</v>
      </c>
      <c r="C538" s="758" t="s">
        <v>585</v>
      </c>
      <c r="D538" s="759" t="s">
        <v>586</v>
      </c>
      <c r="E538" s="760">
        <v>50113002</v>
      </c>
      <c r="F538" s="759" t="s">
        <v>1069</v>
      </c>
      <c r="G538" s="758" t="s">
        <v>592</v>
      </c>
      <c r="H538" s="758">
        <v>142003</v>
      </c>
      <c r="I538" s="758">
        <v>142003</v>
      </c>
      <c r="J538" s="758" t="s">
        <v>1358</v>
      </c>
      <c r="K538" s="758" t="s">
        <v>1355</v>
      </c>
      <c r="L538" s="761">
        <v>3410</v>
      </c>
      <c r="M538" s="761">
        <v>2</v>
      </c>
      <c r="N538" s="762">
        <v>6820</v>
      </c>
    </row>
    <row r="539" spans="1:14" ht="14.4" customHeight="1" x14ac:dyDescent="0.3">
      <c r="A539" s="756" t="s">
        <v>564</v>
      </c>
      <c r="B539" s="757" t="s">
        <v>565</v>
      </c>
      <c r="C539" s="758" t="s">
        <v>585</v>
      </c>
      <c r="D539" s="759" t="s">
        <v>586</v>
      </c>
      <c r="E539" s="760">
        <v>50113002</v>
      </c>
      <c r="F539" s="759" t="s">
        <v>1069</v>
      </c>
      <c r="G539" s="758" t="s">
        <v>592</v>
      </c>
      <c r="H539" s="758">
        <v>152194</v>
      </c>
      <c r="I539" s="758">
        <v>152194</v>
      </c>
      <c r="J539" s="758" t="s">
        <v>1359</v>
      </c>
      <c r="K539" s="758" t="s">
        <v>1360</v>
      </c>
      <c r="L539" s="761">
        <v>3524.8406760694761</v>
      </c>
      <c r="M539" s="761">
        <v>16</v>
      </c>
      <c r="N539" s="762">
        <v>56397.450817111618</v>
      </c>
    </row>
    <row r="540" spans="1:14" ht="14.4" customHeight="1" x14ac:dyDescent="0.3">
      <c r="A540" s="756" t="s">
        <v>564</v>
      </c>
      <c r="B540" s="757" t="s">
        <v>565</v>
      </c>
      <c r="C540" s="758" t="s">
        <v>585</v>
      </c>
      <c r="D540" s="759" t="s">
        <v>586</v>
      </c>
      <c r="E540" s="760">
        <v>50113002</v>
      </c>
      <c r="F540" s="759" t="s">
        <v>1069</v>
      </c>
      <c r="G540" s="758" t="s">
        <v>592</v>
      </c>
      <c r="H540" s="758">
        <v>111453</v>
      </c>
      <c r="I540" s="758">
        <v>11453</v>
      </c>
      <c r="J540" s="758" t="s">
        <v>1072</v>
      </c>
      <c r="K540" s="758" t="s">
        <v>1073</v>
      </c>
      <c r="L540" s="761">
        <v>2719.2</v>
      </c>
      <c r="M540" s="761">
        <v>8</v>
      </c>
      <c r="N540" s="762">
        <v>21753.599999999999</v>
      </c>
    </row>
    <row r="541" spans="1:14" ht="14.4" customHeight="1" x14ac:dyDescent="0.3">
      <c r="A541" s="756" t="s">
        <v>564</v>
      </c>
      <c r="B541" s="757" t="s">
        <v>565</v>
      </c>
      <c r="C541" s="758" t="s">
        <v>585</v>
      </c>
      <c r="D541" s="759" t="s">
        <v>586</v>
      </c>
      <c r="E541" s="760">
        <v>50113006</v>
      </c>
      <c r="F541" s="759" t="s">
        <v>1074</v>
      </c>
      <c r="G541" s="758" t="s">
        <v>595</v>
      </c>
      <c r="H541" s="758">
        <v>133342</v>
      </c>
      <c r="I541" s="758">
        <v>33342</v>
      </c>
      <c r="J541" s="758" t="s">
        <v>1361</v>
      </c>
      <c r="K541" s="758" t="s">
        <v>1076</v>
      </c>
      <c r="L541" s="761">
        <v>41.180000000000007</v>
      </c>
      <c r="M541" s="761">
        <v>7</v>
      </c>
      <c r="N541" s="762">
        <v>288.26000000000005</v>
      </c>
    </row>
    <row r="542" spans="1:14" ht="14.4" customHeight="1" x14ac:dyDescent="0.3">
      <c r="A542" s="756" t="s">
        <v>564</v>
      </c>
      <c r="B542" s="757" t="s">
        <v>565</v>
      </c>
      <c r="C542" s="758" t="s">
        <v>585</v>
      </c>
      <c r="D542" s="759" t="s">
        <v>586</v>
      </c>
      <c r="E542" s="760">
        <v>50113006</v>
      </c>
      <c r="F542" s="759" t="s">
        <v>1074</v>
      </c>
      <c r="G542" s="758" t="s">
        <v>595</v>
      </c>
      <c r="H542" s="758">
        <v>133343</v>
      </c>
      <c r="I542" s="758">
        <v>33343</v>
      </c>
      <c r="J542" s="758" t="s">
        <v>1362</v>
      </c>
      <c r="K542" s="758" t="s">
        <v>1076</v>
      </c>
      <c r="L542" s="761">
        <v>41.180000000000007</v>
      </c>
      <c r="M542" s="761">
        <v>2</v>
      </c>
      <c r="N542" s="762">
        <v>82.360000000000014</v>
      </c>
    </row>
    <row r="543" spans="1:14" ht="14.4" customHeight="1" x14ac:dyDescent="0.3">
      <c r="A543" s="756" t="s">
        <v>564</v>
      </c>
      <c r="B543" s="757" t="s">
        <v>565</v>
      </c>
      <c r="C543" s="758" t="s">
        <v>585</v>
      </c>
      <c r="D543" s="759" t="s">
        <v>586</v>
      </c>
      <c r="E543" s="760">
        <v>50113006</v>
      </c>
      <c r="F543" s="759" t="s">
        <v>1074</v>
      </c>
      <c r="G543" s="758" t="s">
        <v>595</v>
      </c>
      <c r="H543" s="758">
        <v>217110</v>
      </c>
      <c r="I543" s="758">
        <v>217110</v>
      </c>
      <c r="J543" s="758" t="s">
        <v>1363</v>
      </c>
      <c r="K543" s="758" t="s">
        <v>1364</v>
      </c>
      <c r="L543" s="761">
        <v>164.73</v>
      </c>
      <c r="M543" s="761">
        <v>1</v>
      </c>
      <c r="N543" s="762">
        <v>164.73</v>
      </c>
    </row>
    <row r="544" spans="1:14" ht="14.4" customHeight="1" x14ac:dyDescent="0.3">
      <c r="A544" s="756" t="s">
        <v>564</v>
      </c>
      <c r="B544" s="757" t="s">
        <v>565</v>
      </c>
      <c r="C544" s="758" t="s">
        <v>585</v>
      </c>
      <c r="D544" s="759" t="s">
        <v>586</v>
      </c>
      <c r="E544" s="760">
        <v>50113006</v>
      </c>
      <c r="F544" s="759" t="s">
        <v>1074</v>
      </c>
      <c r="G544" s="758" t="s">
        <v>595</v>
      </c>
      <c r="H544" s="758">
        <v>133341</v>
      </c>
      <c r="I544" s="758">
        <v>33341</v>
      </c>
      <c r="J544" s="758" t="s">
        <v>1365</v>
      </c>
      <c r="K544" s="758" t="s">
        <v>1076</v>
      </c>
      <c r="L544" s="761">
        <v>41.18</v>
      </c>
      <c r="M544" s="761">
        <v>6</v>
      </c>
      <c r="N544" s="762">
        <v>247.07999999999998</v>
      </c>
    </row>
    <row r="545" spans="1:14" ht="14.4" customHeight="1" x14ac:dyDescent="0.3">
      <c r="A545" s="756" t="s">
        <v>564</v>
      </c>
      <c r="B545" s="757" t="s">
        <v>565</v>
      </c>
      <c r="C545" s="758" t="s">
        <v>585</v>
      </c>
      <c r="D545" s="759" t="s">
        <v>586</v>
      </c>
      <c r="E545" s="760">
        <v>50113006</v>
      </c>
      <c r="F545" s="759" t="s">
        <v>1074</v>
      </c>
      <c r="G545" s="758" t="s">
        <v>595</v>
      </c>
      <c r="H545" s="758">
        <v>33833</v>
      </c>
      <c r="I545" s="758">
        <v>33833</v>
      </c>
      <c r="J545" s="758" t="s">
        <v>1366</v>
      </c>
      <c r="K545" s="758" t="s">
        <v>1364</v>
      </c>
      <c r="L545" s="761">
        <v>163.66999999999999</v>
      </c>
      <c r="M545" s="761">
        <v>5</v>
      </c>
      <c r="N545" s="762">
        <v>818.34999999999991</v>
      </c>
    </row>
    <row r="546" spans="1:14" ht="14.4" customHeight="1" x14ac:dyDescent="0.3">
      <c r="A546" s="756" t="s">
        <v>564</v>
      </c>
      <c r="B546" s="757" t="s">
        <v>565</v>
      </c>
      <c r="C546" s="758" t="s">
        <v>585</v>
      </c>
      <c r="D546" s="759" t="s">
        <v>586</v>
      </c>
      <c r="E546" s="760">
        <v>50113006</v>
      </c>
      <c r="F546" s="759" t="s">
        <v>1074</v>
      </c>
      <c r="G546" s="758" t="s">
        <v>595</v>
      </c>
      <c r="H546" s="758">
        <v>133340</v>
      </c>
      <c r="I546" s="758">
        <v>33340</v>
      </c>
      <c r="J546" s="758" t="s">
        <v>1077</v>
      </c>
      <c r="K546" s="758" t="s">
        <v>1076</v>
      </c>
      <c r="L546" s="761">
        <v>40.92</v>
      </c>
      <c r="M546" s="761">
        <v>7</v>
      </c>
      <c r="N546" s="762">
        <v>286.44</v>
      </c>
    </row>
    <row r="547" spans="1:14" ht="14.4" customHeight="1" x14ac:dyDescent="0.3">
      <c r="A547" s="756" t="s">
        <v>564</v>
      </c>
      <c r="B547" s="757" t="s">
        <v>565</v>
      </c>
      <c r="C547" s="758" t="s">
        <v>585</v>
      </c>
      <c r="D547" s="759" t="s">
        <v>586</v>
      </c>
      <c r="E547" s="760">
        <v>50113006</v>
      </c>
      <c r="F547" s="759" t="s">
        <v>1074</v>
      </c>
      <c r="G547" s="758" t="s">
        <v>592</v>
      </c>
      <c r="H547" s="758">
        <v>990658</v>
      </c>
      <c r="I547" s="758">
        <v>0</v>
      </c>
      <c r="J547" s="758" t="s">
        <v>1367</v>
      </c>
      <c r="K547" s="758" t="s">
        <v>566</v>
      </c>
      <c r="L547" s="761">
        <v>180.3312909477828</v>
      </c>
      <c r="M547" s="761">
        <v>15</v>
      </c>
      <c r="N547" s="762">
        <v>2704.9693642167422</v>
      </c>
    </row>
    <row r="548" spans="1:14" ht="14.4" customHeight="1" x14ac:dyDescent="0.3">
      <c r="A548" s="756" t="s">
        <v>564</v>
      </c>
      <c r="B548" s="757" t="s">
        <v>565</v>
      </c>
      <c r="C548" s="758" t="s">
        <v>585</v>
      </c>
      <c r="D548" s="759" t="s">
        <v>586</v>
      </c>
      <c r="E548" s="760">
        <v>50113006</v>
      </c>
      <c r="F548" s="759" t="s">
        <v>1074</v>
      </c>
      <c r="G548" s="758" t="s">
        <v>595</v>
      </c>
      <c r="H548" s="758">
        <v>217005</v>
      </c>
      <c r="I548" s="758">
        <v>217005</v>
      </c>
      <c r="J548" s="758" t="s">
        <v>1368</v>
      </c>
      <c r="K548" s="758" t="s">
        <v>1364</v>
      </c>
      <c r="L548" s="761">
        <v>142.99990181313828</v>
      </c>
      <c r="M548" s="761">
        <v>2</v>
      </c>
      <c r="N548" s="762">
        <v>285.99980362627656</v>
      </c>
    </row>
    <row r="549" spans="1:14" ht="14.4" customHeight="1" x14ac:dyDescent="0.3">
      <c r="A549" s="756" t="s">
        <v>564</v>
      </c>
      <c r="B549" s="757" t="s">
        <v>565</v>
      </c>
      <c r="C549" s="758" t="s">
        <v>585</v>
      </c>
      <c r="D549" s="759" t="s">
        <v>586</v>
      </c>
      <c r="E549" s="760">
        <v>50113006</v>
      </c>
      <c r="F549" s="759" t="s">
        <v>1074</v>
      </c>
      <c r="G549" s="758" t="s">
        <v>595</v>
      </c>
      <c r="H549" s="758">
        <v>217006</v>
      </c>
      <c r="I549" s="758">
        <v>217006</v>
      </c>
      <c r="J549" s="758" t="s">
        <v>1369</v>
      </c>
      <c r="K549" s="758" t="s">
        <v>1364</v>
      </c>
      <c r="L549" s="761">
        <v>142.99980362627656</v>
      </c>
      <c r="M549" s="761">
        <v>1</v>
      </c>
      <c r="N549" s="762">
        <v>142.99980362627656</v>
      </c>
    </row>
    <row r="550" spans="1:14" ht="14.4" customHeight="1" x14ac:dyDescent="0.3">
      <c r="A550" s="756" t="s">
        <v>564</v>
      </c>
      <c r="B550" s="757" t="s">
        <v>565</v>
      </c>
      <c r="C550" s="758" t="s">
        <v>585</v>
      </c>
      <c r="D550" s="759" t="s">
        <v>586</v>
      </c>
      <c r="E550" s="760">
        <v>50113006</v>
      </c>
      <c r="F550" s="759" t="s">
        <v>1074</v>
      </c>
      <c r="G550" s="758" t="s">
        <v>595</v>
      </c>
      <c r="H550" s="758">
        <v>33855</v>
      </c>
      <c r="I550" s="758">
        <v>33855</v>
      </c>
      <c r="J550" s="758" t="s">
        <v>1370</v>
      </c>
      <c r="K550" s="758" t="s">
        <v>1371</v>
      </c>
      <c r="L550" s="761">
        <v>179.26</v>
      </c>
      <c r="M550" s="761">
        <v>10</v>
      </c>
      <c r="N550" s="762">
        <v>1792.6</v>
      </c>
    </row>
    <row r="551" spans="1:14" ht="14.4" customHeight="1" x14ac:dyDescent="0.3">
      <c r="A551" s="756" t="s">
        <v>564</v>
      </c>
      <c r="B551" s="757" t="s">
        <v>565</v>
      </c>
      <c r="C551" s="758" t="s">
        <v>585</v>
      </c>
      <c r="D551" s="759" t="s">
        <v>586</v>
      </c>
      <c r="E551" s="760">
        <v>50113006</v>
      </c>
      <c r="F551" s="759" t="s">
        <v>1074</v>
      </c>
      <c r="G551" s="758" t="s">
        <v>595</v>
      </c>
      <c r="H551" s="758">
        <v>33898</v>
      </c>
      <c r="I551" s="758">
        <v>33898</v>
      </c>
      <c r="J551" s="758" t="s">
        <v>1372</v>
      </c>
      <c r="K551" s="758" t="s">
        <v>1079</v>
      </c>
      <c r="L551" s="761">
        <v>135.6</v>
      </c>
      <c r="M551" s="761">
        <v>1</v>
      </c>
      <c r="N551" s="762">
        <v>135.6</v>
      </c>
    </row>
    <row r="552" spans="1:14" ht="14.4" customHeight="1" x14ac:dyDescent="0.3">
      <c r="A552" s="756" t="s">
        <v>564</v>
      </c>
      <c r="B552" s="757" t="s">
        <v>565</v>
      </c>
      <c r="C552" s="758" t="s">
        <v>585</v>
      </c>
      <c r="D552" s="759" t="s">
        <v>586</v>
      </c>
      <c r="E552" s="760">
        <v>50113006</v>
      </c>
      <c r="F552" s="759" t="s">
        <v>1074</v>
      </c>
      <c r="G552" s="758" t="s">
        <v>595</v>
      </c>
      <c r="H552" s="758">
        <v>987792</v>
      </c>
      <c r="I552" s="758">
        <v>33749</v>
      </c>
      <c r="J552" s="758" t="s">
        <v>1080</v>
      </c>
      <c r="K552" s="758" t="s">
        <v>1081</v>
      </c>
      <c r="L552" s="761">
        <v>111.95</v>
      </c>
      <c r="M552" s="761">
        <v>2</v>
      </c>
      <c r="N552" s="762">
        <v>223.9</v>
      </c>
    </row>
    <row r="553" spans="1:14" ht="14.4" customHeight="1" x14ac:dyDescent="0.3">
      <c r="A553" s="756" t="s">
        <v>564</v>
      </c>
      <c r="B553" s="757" t="s">
        <v>565</v>
      </c>
      <c r="C553" s="758" t="s">
        <v>585</v>
      </c>
      <c r="D553" s="759" t="s">
        <v>586</v>
      </c>
      <c r="E553" s="760">
        <v>50113006</v>
      </c>
      <c r="F553" s="759" t="s">
        <v>1074</v>
      </c>
      <c r="G553" s="758" t="s">
        <v>595</v>
      </c>
      <c r="H553" s="758">
        <v>33751</v>
      </c>
      <c r="I553" s="758">
        <v>33751</v>
      </c>
      <c r="J553" s="758" t="s">
        <v>1373</v>
      </c>
      <c r="K553" s="758" t="s">
        <v>1081</v>
      </c>
      <c r="L553" s="761">
        <v>111.95000000000002</v>
      </c>
      <c r="M553" s="761">
        <v>8</v>
      </c>
      <c r="N553" s="762">
        <v>895.60000000000014</v>
      </c>
    </row>
    <row r="554" spans="1:14" ht="14.4" customHeight="1" x14ac:dyDescent="0.3">
      <c r="A554" s="756" t="s">
        <v>564</v>
      </c>
      <c r="B554" s="757" t="s">
        <v>565</v>
      </c>
      <c r="C554" s="758" t="s">
        <v>585</v>
      </c>
      <c r="D554" s="759" t="s">
        <v>586</v>
      </c>
      <c r="E554" s="760">
        <v>50113006</v>
      </c>
      <c r="F554" s="759" t="s">
        <v>1074</v>
      </c>
      <c r="G554" s="758" t="s">
        <v>595</v>
      </c>
      <c r="H554" s="758">
        <v>395579</v>
      </c>
      <c r="I554" s="758">
        <v>33752</v>
      </c>
      <c r="J554" s="758" t="s">
        <v>1374</v>
      </c>
      <c r="K554" s="758" t="s">
        <v>1375</v>
      </c>
      <c r="L554" s="761">
        <v>111.95</v>
      </c>
      <c r="M554" s="761">
        <v>1</v>
      </c>
      <c r="N554" s="762">
        <v>111.95</v>
      </c>
    </row>
    <row r="555" spans="1:14" ht="14.4" customHeight="1" x14ac:dyDescent="0.3">
      <c r="A555" s="756" t="s">
        <v>564</v>
      </c>
      <c r="B555" s="757" t="s">
        <v>565</v>
      </c>
      <c r="C555" s="758" t="s">
        <v>585</v>
      </c>
      <c r="D555" s="759" t="s">
        <v>586</v>
      </c>
      <c r="E555" s="760">
        <v>50113006</v>
      </c>
      <c r="F555" s="759" t="s">
        <v>1074</v>
      </c>
      <c r="G555" s="758" t="s">
        <v>595</v>
      </c>
      <c r="H555" s="758">
        <v>33750</v>
      </c>
      <c r="I555" s="758">
        <v>33750</v>
      </c>
      <c r="J555" s="758" t="s">
        <v>1376</v>
      </c>
      <c r="K555" s="758" t="s">
        <v>1081</v>
      </c>
      <c r="L555" s="761">
        <v>111.95000000000002</v>
      </c>
      <c r="M555" s="761">
        <v>5</v>
      </c>
      <c r="N555" s="762">
        <v>559.75000000000011</v>
      </c>
    </row>
    <row r="556" spans="1:14" ht="14.4" customHeight="1" x14ac:dyDescent="0.3">
      <c r="A556" s="756" t="s">
        <v>564</v>
      </c>
      <c r="B556" s="757" t="s">
        <v>565</v>
      </c>
      <c r="C556" s="758" t="s">
        <v>585</v>
      </c>
      <c r="D556" s="759" t="s">
        <v>586</v>
      </c>
      <c r="E556" s="760">
        <v>50113006</v>
      </c>
      <c r="F556" s="759" t="s">
        <v>1074</v>
      </c>
      <c r="G556" s="758" t="s">
        <v>595</v>
      </c>
      <c r="H556" s="758">
        <v>33859</v>
      </c>
      <c r="I556" s="758">
        <v>33859</v>
      </c>
      <c r="J556" s="758" t="s">
        <v>1377</v>
      </c>
      <c r="K556" s="758" t="s">
        <v>1364</v>
      </c>
      <c r="L556" s="761">
        <v>129.97005574230477</v>
      </c>
      <c r="M556" s="761">
        <v>6</v>
      </c>
      <c r="N556" s="762">
        <v>779.82033445382854</v>
      </c>
    </row>
    <row r="557" spans="1:14" ht="14.4" customHeight="1" x14ac:dyDescent="0.3">
      <c r="A557" s="756" t="s">
        <v>564</v>
      </c>
      <c r="B557" s="757" t="s">
        <v>565</v>
      </c>
      <c r="C557" s="758" t="s">
        <v>585</v>
      </c>
      <c r="D557" s="759" t="s">
        <v>586</v>
      </c>
      <c r="E557" s="760">
        <v>50113006</v>
      </c>
      <c r="F557" s="759" t="s">
        <v>1074</v>
      </c>
      <c r="G557" s="758" t="s">
        <v>595</v>
      </c>
      <c r="H557" s="758">
        <v>33858</v>
      </c>
      <c r="I557" s="758">
        <v>33858</v>
      </c>
      <c r="J557" s="758" t="s">
        <v>1378</v>
      </c>
      <c r="K557" s="758" t="s">
        <v>1364</v>
      </c>
      <c r="L557" s="761">
        <v>129.97008145301365</v>
      </c>
      <c r="M557" s="761">
        <v>5</v>
      </c>
      <c r="N557" s="762">
        <v>649.85040726506827</v>
      </c>
    </row>
    <row r="558" spans="1:14" ht="14.4" customHeight="1" x14ac:dyDescent="0.3">
      <c r="A558" s="756" t="s">
        <v>564</v>
      </c>
      <c r="B558" s="757" t="s">
        <v>565</v>
      </c>
      <c r="C558" s="758" t="s">
        <v>585</v>
      </c>
      <c r="D558" s="759" t="s">
        <v>586</v>
      </c>
      <c r="E558" s="760">
        <v>50113006</v>
      </c>
      <c r="F558" s="759" t="s">
        <v>1074</v>
      </c>
      <c r="G558" s="758" t="s">
        <v>595</v>
      </c>
      <c r="H558" s="758">
        <v>33848</v>
      </c>
      <c r="I558" s="758">
        <v>33848</v>
      </c>
      <c r="J558" s="758" t="s">
        <v>1379</v>
      </c>
      <c r="K558" s="758" t="s">
        <v>1364</v>
      </c>
      <c r="L558" s="761">
        <v>122.69000000000001</v>
      </c>
      <c r="M558" s="761">
        <v>2</v>
      </c>
      <c r="N558" s="762">
        <v>245.38000000000002</v>
      </c>
    </row>
    <row r="559" spans="1:14" ht="14.4" customHeight="1" x14ac:dyDescent="0.3">
      <c r="A559" s="756" t="s">
        <v>564</v>
      </c>
      <c r="B559" s="757" t="s">
        <v>565</v>
      </c>
      <c r="C559" s="758" t="s">
        <v>585</v>
      </c>
      <c r="D559" s="759" t="s">
        <v>586</v>
      </c>
      <c r="E559" s="760">
        <v>50113006</v>
      </c>
      <c r="F559" s="759" t="s">
        <v>1074</v>
      </c>
      <c r="G559" s="758" t="s">
        <v>595</v>
      </c>
      <c r="H559" s="758">
        <v>33856</v>
      </c>
      <c r="I559" s="758">
        <v>33856</v>
      </c>
      <c r="J559" s="758" t="s">
        <v>1380</v>
      </c>
      <c r="K559" s="758" t="s">
        <v>1364</v>
      </c>
      <c r="L559" s="761">
        <v>129.97</v>
      </c>
      <c r="M559" s="761">
        <v>4</v>
      </c>
      <c r="N559" s="762">
        <v>519.88</v>
      </c>
    </row>
    <row r="560" spans="1:14" ht="14.4" customHeight="1" x14ac:dyDescent="0.3">
      <c r="A560" s="756" t="s">
        <v>564</v>
      </c>
      <c r="B560" s="757" t="s">
        <v>565</v>
      </c>
      <c r="C560" s="758" t="s">
        <v>585</v>
      </c>
      <c r="D560" s="759" t="s">
        <v>586</v>
      </c>
      <c r="E560" s="760">
        <v>50113006</v>
      </c>
      <c r="F560" s="759" t="s">
        <v>1074</v>
      </c>
      <c r="G560" s="758" t="s">
        <v>595</v>
      </c>
      <c r="H560" s="758">
        <v>33857</v>
      </c>
      <c r="I560" s="758">
        <v>33857</v>
      </c>
      <c r="J560" s="758" t="s">
        <v>1381</v>
      </c>
      <c r="K560" s="758" t="s">
        <v>1364</v>
      </c>
      <c r="L560" s="761">
        <v>129.97</v>
      </c>
      <c r="M560" s="761">
        <v>2</v>
      </c>
      <c r="N560" s="762">
        <v>259.94</v>
      </c>
    </row>
    <row r="561" spans="1:14" ht="14.4" customHeight="1" x14ac:dyDescent="0.3">
      <c r="A561" s="756" t="s">
        <v>564</v>
      </c>
      <c r="B561" s="757" t="s">
        <v>565</v>
      </c>
      <c r="C561" s="758" t="s">
        <v>585</v>
      </c>
      <c r="D561" s="759" t="s">
        <v>586</v>
      </c>
      <c r="E561" s="760">
        <v>50113006</v>
      </c>
      <c r="F561" s="759" t="s">
        <v>1074</v>
      </c>
      <c r="G561" s="758" t="s">
        <v>595</v>
      </c>
      <c r="H561" s="758">
        <v>33424</v>
      </c>
      <c r="I561" s="758">
        <v>33424</v>
      </c>
      <c r="J561" s="758" t="s">
        <v>1382</v>
      </c>
      <c r="K561" s="758" t="s">
        <v>1383</v>
      </c>
      <c r="L561" s="761">
        <v>329.81</v>
      </c>
      <c r="M561" s="761">
        <v>6</v>
      </c>
      <c r="N561" s="762">
        <v>1978.8600000000001</v>
      </c>
    </row>
    <row r="562" spans="1:14" ht="14.4" customHeight="1" x14ac:dyDescent="0.3">
      <c r="A562" s="756" t="s">
        <v>564</v>
      </c>
      <c r="B562" s="757" t="s">
        <v>565</v>
      </c>
      <c r="C562" s="758" t="s">
        <v>585</v>
      </c>
      <c r="D562" s="759" t="s">
        <v>586</v>
      </c>
      <c r="E562" s="760">
        <v>50113006</v>
      </c>
      <c r="F562" s="759" t="s">
        <v>1074</v>
      </c>
      <c r="G562" s="758" t="s">
        <v>595</v>
      </c>
      <c r="H562" s="758">
        <v>848207</v>
      </c>
      <c r="I562" s="758">
        <v>33422</v>
      </c>
      <c r="J562" s="758" t="s">
        <v>1384</v>
      </c>
      <c r="K562" s="758" t="s">
        <v>1385</v>
      </c>
      <c r="L562" s="761">
        <v>164.42999999999998</v>
      </c>
      <c r="M562" s="761">
        <v>15</v>
      </c>
      <c r="N562" s="762">
        <v>2466.4499999999998</v>
      </c>
    </row>
    <row r="563" spans="1:14" ht="14.4" customHeight="1" x14ac:dyDescent="0.3">
      <c r="A563" s="756" t="s">
        <v>564</v>
      </c>
      <c r="B563" s="757" t="s">
        <v>565</v>
      </c>
      <c r="C563" s="758" t="s">
        <v>585</v>
      </c>
      <c r="D563" s="759" t="s">
        <v>586</v>
      </c>
      <c r="E563" s="760">
        <v>50113006</v>
      </c>
      <c r="F563" s="759" t="s">
        <v>1074</v>
      </c>
      <c r="G563" s="758" t="s">
        <v>592</v>
      </c>
      <c r="H563" s="758">
        <v>846016</v>
      </c>
      <c r="I563" s="758">
        <v>0</v>
      </c>
      <c r="J563" s="758" t="s">
        <v>1386</v>
      </c>
      <c r="K563" s="758" t="s">
        <v>1387</v>
      </c>
      <c r="L563" s="761">
        <v>185.64035015712179</v>
      </c>
      <c r="M563" s="761">
        <v>17</v>
      </c>
      <c r="N563" s="762">
        <v>3155.8859526710703</v>
      </c>
    </row>
    <row r="564" spans="1:14" ht="14.4" customHeight="1" x14ac:dyDescent="0.3">
      <c r="A564" s="756" t="s">
        <v>564</v>
      </c>
      <c r="B564" s="757" t="s">
        <v>565</v>
      </c>
      <c r="C564" s="758" t="s">
        <v>585</v>
      </c>
      <c r="D564" s="759" t="s">
        <v>586</v>
      </c>
      <c r="E564" s="760">
        <v>50113006</v>
      </c>
      <c r="F564" s="759" t="s">
        <v>1074</v>
      </c>
      <c r="G564" s="758" t="s">
        <v>595</v>
      </c>
      <c r="H564" s="758">
        <v>133146</v>
      </c>
      <c r="I564" s="758">
        <v>33530</v>
      </c>
      <c r="J564" s="758" t="s">
        <v>1388</v>
      </c>
      <c r="K564" s="758" t="s">
        <v>1389</v>
      </c>
      <c r="L564" s="761">
        <v>156.49</v>
      </c>
      <c r="M564" s="761">
        <v>22</v>
      </c>
      <c r="N564" s="762">
        <v>3442.78</v>
      </c>
    </row>
    <row r="565" spans="1:14" ht="14.4" customHeight="1" x14ac:dyDescent="0.3">
      <c r="A565" s="756" t="s">
        <v>564</v>
      </c>
      <c r="B565" s="757" t="s">
        <v>565</v>
      </c>
      <c r="C565" s="758" t="s">
        <v>585</v>
      </c>
      <c r="D565" s="759" t="s">
        <v>586</v>
      </c>
      <c r="E565" s="760">
        <v>50113006</v>
      </c>
      <c r="F565" s="759" t="s">
        <v>1074</v>
      </c>
      <c r="G565" s="758" t="s">
        <v>592</v>
      </c>
      <c r="H565" s="758">
        <v>841761</v>
      </c>
      <c r="I565" s="758">
        <v>0</v>
      </c>
      <c r="J565" s="758" t="s">
        <v>1084</v>
      </c>
      <c r="K565" s="758" t="s">
        <v>566</v>
      </c>
      <c r="L565" s="761">
        <v>134.33000000000001</v>
      </c>
      <c r="M565" s="761">
        <v>3</v>
      </c>
      <c r="N565" s="762">
        <v>402.99</v>
      </c>
    </row>
    <row r="566" spans="1:14" ht="14.4" customHeight="1" x14ac:dyDescent="0.3">
      <c r="A566" s="756" t="s">
        <v>564</v>
      </c>
      <c r="B566" s="757" t="s">
        <v>565</v>
      </c>
      <c r="C566" s="758" t="s">
        <v>585</v>
      </c>
      <c r="D566" s="759" t="s">
        <v>586</v>
      </c>
      <c r="E566" s="760">
        <v>50113008</v>
      </c>
      <c r="F566" s="759" t="s">
        <v>1087</v>
      </c>
      <c r="G566" s="758"/>
      <c r="H566" s="758"/>
      <c r="I566" s="758">
        <v>138455</v>
      </c>
      <c r="J566" s="758" t="s">
        <v>1390</v>
      </c>
      <c r="K566" s="758" t="s">
        <v>1391</v>
      </c>
      <c r="L566" s="761">
        <v>1287</v>
      </c>
      <c r="M566" s="761">
        <v>114</v>
      </c>
      <c r="N566" s="762">
        <v>146718</v>
      </c>
    </row>
    <row r="567" spans="1:14" ht="14.4" customHeight="1" x14ac:dyDescent="0.3">
      <c r="A567" s="756" t="s">
        <v>564</v>
      </c>
      <c r="B567" s="757" t="s">
        <v>565</v>
      </c>
      <c r="C567" s="758" t="s">
        <v>585</v>
      </c>
      <c r="D567" s="759" t="s">
        <v>586</v>
      </c>
      <c r="E567" s="760">
        <v>50113008</v>
      </c>
      <c r="F567" s="759" t="s">
        <v>1087</v>
      </c>
      <c r="G567" s="758"/>
      <c r="H567" s="758"/>
      <c r="I567" s="758">
        <v>129056</v>
      </c>
      <c r="J567" s="758" t="s">
        <v>1392</v>
      </c>
      <c r="K567" s="758" t="s">
        <v>1393</v>
      </c>
      <c r="L567" s="761">
        <v>3094.6571916852677</v>
      </c>
      <c r="M567" s="761">
        <v>7</v>
      </c>
      <c r="N567" s="762">
        <v>21662.600341796875</v>
      </c>
    </row>
    <row r="568" spans="1:14" ht="14.4" customHeight="1" x14ac:dyDescent="0.3">
      <c r="A568" s="756" t="s">
        <v>564</v>
      </c>
      <c r="B568" s="757" t="s">
        <v>565</v>
      </c>
      <c r="C568" s="758" t="s">
        <v>585</v>
      </c>
      <c r="D568" s="759" t="s">
        <v>586</v>
      </c>
      <c r="E568" s="760">
        <v>50113008</v>
      </c>
      <c r="F568" s="759" t="s">
        <v>1087</v>
      </c>
      <c r="G568" s="758"/>
      <c r="H568" s="758"/>
      <c r="I568" s="758">
        <v>62464</v>
      </c>
      <c r="J568" s="758" t="s">
        <v>1394</v>
      </c>
      <c r="K568" s="758" t="s">
        <v>1395</v>
      </c>
      <c r="L568" s="761">
        <v>9061.7672887731478</v>
      </c>
      <c r="M568" s="761">
        <v>27</v>
      </c>
      <c r="N568" s="762">
        <v>244667.716796875</v>
      </c>
    </row>
    <row r="569" spans="1:14" ht="14.4" customHeight="1" x14ac:dyDescent="0.3">
      <c r="A569" s="756" t="s">
        <v>564</v>
      </c>
      <c r="B569" s="757" t="s">
        <v>565</v>
      </c>
      <c r="C569" s="758" t="s">
        <v>585</v>
      </c>
      <c r="D569" s="759" t="s">
        <v>586</v>
      </c>
      <c r="E569" s="760">
        <v>50113008</v>
      </c>
      <c r="F569" s="759" t="s">
        <v>1087</v>
      </c>
      <c r="G569" s="758"/>
      <c r="H569" s="758"/>
      <c r="I569" s="758">
        <v>104051</v>
      </c>
      <c r="J569" s="758" t="s">
        <v>1396</v>
      </c>
      <c r="K569" s="758" t="s">
        <v>1391</v>
      </c>
      <c r="L569" s="761">
        <v>1291.3999837239583</v>
      </c>
      <c r="M569" s="761">
        <v>6</v>
      </c>
      <c r="N569" s="762">
        <v>7748.39990234375</v>
      </c>
    </row>
    <row r="570" spans="1:14" ht="14.4" customHeight="1" x14ac:dyDescent="0.3">
      <c r="A570" s="756" t="s">
        <v>564</v>
      </c>
      <c r="B570" s="757" t="s">
        <v>565</v>
      </c>
      <c r="C570" s="758" t="s">
        <v>585</v>
      </c>
      <c r="D570" s="759" t="s">
        <v>586</v>
      </c>
      <c r="E570" s="760">
        <v>50113008</v>
      </c>
      <c r="F570" s="759" t="s">
        <v>1087</v>
      </c>
      <c r="G570" s="758"/>
      <c r="H570" s="758"/>
      <c r="I570" s="758">
        <v>6480</v>
      </c>
      <c r="J570" s="758" t="s">
        <v>1397</v>
      </c>
      <c r="K570" s="758" t="s">
        <v>1398</v>
      </c>
      <c r="L570" s="761">
        <v>4305.39990234375</v>
      </c>
      <c r="M570" s="761">
        <v>13</v>
      </c>
      <c r="N570" s="762">
        <v>55970.19873046875</v>
      </c>
    </row>
    <row r="571" spans="1:14" ht="14.4" customHeight="1" x14ac:dyDescent="0.3">
      <c r="A571" s="756" t="s">
        <v>564</v>
      </c>
      <c r="B571" s="757" t="s">
        <v>565</v>
      </c>
      <c r="C571" s="758" t="s">
        <v>585</v>
      </c>
      <c r="D571" s="759" t="s">
        <v>586</v>
      </c>
      <c r="E571" s="760">
        <v>50113012</v>
      </c>
      <c r="F571" s="759" t="s">
        <v>1399</v>
      </c>
      <c r="G571" s="758" t="s">
        <v>592</v>
      </c>
      <c r="H571" s="758">
        <v>193650</v>
      </c>
      <c r="I571" s="758">
        <v>93650</v>
      </c>
      <c r="J571" s="758" t="s">
        <v>1400</v>
      </c>
      <c r="K571" s="758" t="s">
        <v>1401</v>
      </c>
      <c r="L571" s="761">
        <v>10665.17</v>
      </c>
      <c r="M571" s="761">
        <v>1</v>
      </c>
      <c r="N571" s="762">
        <v>10665.17</v>
      </c>
    </row>
    <row r="572" spans="1:14" ht="14.4" customHeight="1" x14ac:dyDescent="0.3">
      <c r="A572" s="756" t="s">
        <v>564</v>
      </c>
      <c r="B572" s="757" t="s">
        <v>565</v>
      </c>
      <c r="C572" s="758" t="s">
        <v>585</v>
      </c>
      <c r="D572" s="759" t="s">
        <v>586</v>
      </c>
      <c r="E572" s="760">
        <v>50113013</v>
      </c>
      <c r="F572" s="759" t="s">
        <v>1090</v>
      </c>
      <c r="G572" s="758" t="s">
        <v>595</v>
      </c>
      <c r="H572" s="758">
        <v>195147</v>
      </c>
      <c r="I572" s="758">
        <v>195147</v>
      </c>
      <c r="J572" s="758" t="s">
        <v>1091</v>
      </c>
      <c r="K572" s="758" t="s">
        <v>1092</v>
      </c>
      <c r="L572" s="761">
        <v>572.22</v>
      </c>
      <c r="M572" s="761">
        <v>2</v>
      </c>
      <c r="N572" s="762">
        <v>1144.44</v>
      </c>
    </row>
    <row r="573" spans="1:14" ht="14.4" customHeight="1" x14ac:dyDescent="0.3">
      <c r="A573" s="756" t="s">
        <v>564</v>
      </c>
      <c r="B573" s="757" t="s">
        <v>565</v>
      </c>
      <c r="C573" s="758" t="s">
        <v>585</v>
      </c>
      <c r="D573" s="759" t="s">
        <v>586</v>
      </c>
      <c r="E573" s="760">
        <v>50113013</v>
      </c>
      <c r="F573" s="759" t="s">
        <v>1090</v>
      </c>
      <c r="G573" s="758" t="s">
        <v>592</v>
      </c>
      <c r="H573" s="758">
        <v>172972</v>
      </c>
      <c r="I573" s="758">
        <v>72972</v>
      </c>
      <c r="J573" s="758" t="s">
        <v>1095</v>
      </c>
      <c r="K573" s="758" t="s">
        <v>1096</v>
      </c>
      <c r="L573" s="761">
        <v>181.5</v>
      </c>
      <c r="M573" s="761">
        <v>4</v>
      </c>
      <c r="N573" s="762">
        <v>726</v>
      </c>
    </row>
    <row r="574" spans="1:14" ht="14.4" customHeight="1" x14ac:dyDescent="0.3">
      <c r="A574" s="756" t="s">
        <v>564</v>
      </c>
      <c r="B574" s="757" t="s">
        <v>565</v>
      </c>
      <c r="C574" s="758" t="s">
        <v>585</v>
      </c>
      <c r="D574" s="759" t="s">
        <v>586</v>
      </c>
      <c r="E574" s="760">
        <v>50113013</v>
      </c>
      <c r="F574" s="759" t="s">
        <v>1090</v>
      </c>
      <c r="G574" s="758" t="s">
        <v>592</v>
      </c>
      <c r="H574" s="758">
        <v>201961</v>
      </c>
      <c r="I574" s="758">
        <v>201961</v>
      </c>
      <c r="J574" s="758" t="s">
        <v>1099</v>
      </c>
      <c r="K574" s="758" t="s">
        <v>1100</v>
      </c>
      <c r="L574" s="761">
        <v>233.05857142857144</v>
      </c>
      <c r="M574" s="761">
        <v>7</v>
      </c>
      <c r="N574" s="762">
        <v>1631.41</v>
      </c>
    </row>
    <row r="575" spans="1:14" ht="14.4" customHeight="1" x14ac:dyDescent="0.3">
      <c r="A575" s="756" t="s">
        <v>564</v>
      </c>
      <c r="B575" s="757" t="s">
        <v>565</v>
      </c>
      <c r="C575" s="758" t="s">
        <v>585</v>
      </c>
      <c r="D575" s="759" t="s">
        <v>586</v>
      </c>
      <c r="E575" s="760">
        <v>50113013</v>
      </c>
      <c r="F575" s="759" t="s">
        <v>1090</v>
      </c>
      <c r="G575" s="758" t="s">
        <v>595</v>
      </c>
      <c r="H575" s="758">
        <v>183817</v>
      </c>
      <c r="I575" s="758">
        <v>183817</v>
      </c>
      <c r="J575" s="758" t="s">
        <v>1101</v>
      </c>
      <c r="K575" s="758" t="s">
        <v>1102</v>
      </c>
      <c r="L575" s="761">
        <v>941.60299401197608</v>
      </c>
      <c r="M575" s="761">
        <v>16.7</v>
      </c>
      <c r="N575" s="762">
        <v>15724.77</v>
      </c>
    </row>
    <row r="576" spans="1:14" ht="14.4" customHeight="1" x14ac:dyDescent="0.3">
      <c r="A576" s="756" t="s">
        <v>564</v>
      </c>
      <c r="B576" s="757" t="s">
        <v>565</v>
      </c>
      <c r="C576" s="758" t="s">
        <v>585</v>
      </c>
      <c r="D576" s="759" t="s">
        <v>586</v>
      </c>
      <c r="E576" s="760">
        <v>50113013</v>
      </c>
      <c r="F576" s="759" t="s">
        <v>1090</v>
      </c>
      <c r="G576" s="758" t="s">
        <v>592</v>
      </c>
      <c r="H576" s="758">
        <v>183926</v>
      </c>
      <c r="I576" s="758">
        <v>183926</v>
      </c>
      <c r="J576" s="758" t="s">
        <v>1103</v>
      </c>
      <c r="K576" s="758" t="s">
        <v>1102</v>
      </c>
      <c r="L576" s="761">
        <v>144.89062499999994</v>
      </c>
      <c r="M576" s="761">
        <v>25.600000000000016</v>
      </c>
      <c r="N576" s="762">
        <v>3709.2000000000007</v>
      </c>
    </row>
    <row r="577" spans="1:14" ht="14.4" customHeight="1" x14ac:dyDescent="0.3">
      <c r="A577" s="756" t="s">
        <v>564</v>
      </c>
      <c r="B577" s="757" t="s">
        <v>565</v>
      </c>
      <c r="C577" s="758" t="s">
        <v>585</v>
      </c>
      <c r="D577" s="759" t="s">
        <v>586</v>
      </c>
      <c r="E577" s="760">
        <v>50113013</v>
      </c>
      <c r="F577" s="759" t="s">
        <v>1090</v>
      </c>
      <c r="G577" s="758" t="s">
        <v>595</v>
      </c>
      <c r="H577" s="758">
        <v>111706</v>
      </c>
      <c r="I577" s="758">
        <v>11706</v>
      </c>
      <c r="J577" s="758" t="s">
        <v>660</v>
      </c>
      <c r="K577" s="758" t="s">
        <v>1402</v>
      </c>
      <c r="L577" s="761">
        <v>233.71999999999997</v>
      </c>
      <c r="M577" s="761">
        <v>10</v>
      </c>
      <c r="N577" s="762">
        <v>2337.1999999999998</v>
      </c>
    </row>
    <row r="578" spans="1:14" ht="14.4" customHeight="1" x14ac:dyDescent="0.3">
      <c r="A578" s="756" t="s">
        <v>564</v>
      </c>
      <c r="B578" s="757" t="s">
        <v>565</v>
      </c>
      <c r="C578" s="758" t="s">
        <v>585</v>
      </c>
      <c r="D578" s="759" t="s">
        <v>586</v>
      </c>
      <c r="E578" s="760">
        <v>50113013</v>
      </c>
      <c r="F578" s="759" t="s">
        <v>1090</v>
      </c>
      <c r="G578" s="758" t="s">
        <v>566</v>
      </c>
      <c r="H578" s="758">
        <v>203855</v>
      </c>
      <c r="I578" s="758">
        <v>203855</v>
      </c>
      <c r="J578" s="758" t="s">
        <v>1403</v>
      </c>
      <c r="K578" s="758" t="s">
        <v>1404</v>
      </c>
      <c r="L578" s="761">
        <v>316.02999999999997</v>
      </c>
      <c r="M578" s="761">
        <v>1</v>
      </c>
      <c r="N578" s="762">
        <v>316.02999999999997</v>
      </c>
    </row>
    <row r="579" spans="1:14" ht="14.4" customHeight="1" x14ac:dyDescent="0.3">
      <c r="A579" s="756" t="s">
        <v>564</v>
      </c>
      <c r="B579" s="757" t="s">
        <v>565</v>
      </c>
      <c r="C579" s="758" t="s">
        <v>585</v>
      </c>
      <c r="D579" s="759" t="s">
        <v>586</v>
      </c>
      <c r="E579" s="760">
        <v>50113013</v>
      </c>
      <c r="F579" s="759" t="s">
        <v>1090</v>
      </c>
      <c r="G579" s="758" t="s">
        <v>592</v>
      </c>
      <c r="H579" s="758">
        <v>131654</v>
      </c>
      <c r="I579" s="758">
        <v>131654</v>
      </c>
      <c r="J579" s="758" t="s">
        <v>1104</v>
      </c>
      <c r="K579" s="758" t="s">
        <v>1105</v>
      </c>
      <c r="L579" s="761">
        <v>264</v>
      </c>
      <c r="M579" s="761">
        <v>1</v>
      </c>
      <c r="N579" s="762">
        <v>264</v>
      </c>
    </row>
    <row r="580" spans="1:14" ht="14.4" customHeight="1" x14ac:dyDescent="0.3">
      <c r="A580" s="756" t="s">
        <v>564</v>
      </c>
      <c r="B580" s="757" t="s">
        <v>565</v>
      </c>
      <c r="C580" s="758" t="s">
        <v>585</v>
      </c>
      <c r="D580" s="759" t="s">
        <v>586</v>
      </c>
      <c r="E580" s="760">
        <v>50113013</v>
      </c>
      <c r="F580" s="759" t="s">
        <v>1090</v>
      </c>
      <c r="G580" s="758" t="s">
        <v>592</v>
      </c>
      <c r="H580" s="758">
        <v>131656</v>
      </c>
      <c r="I580" s="758">
        <v>131656</v>
      </c>
      <c r="J580" s="758" t="s">
        <v>1106</v>
      </c>
      <c r="K580" s="758" t="s">
        <v>1107</v>
      </c>
      <c r="L580" s="761">
        <v>517</v>
      </c>
      <c r="M580" s="761">
        <v>1</v>
      </c>
      <c r="N580" s="762">
        <v>517</v>
      </c>
    </row>
    <row r="581" spans="1:14" ht="14.4" customHeight="1" x14ac:dyDescent="0.3">
      <c r="A581" s="756" t="s">
        <v>564</v>
      </c>
      <c r="B581" s="757" t="s">
        <v>565</v>
      </c>
      <c r="C581" s="758" t="s">
        <v>585</v>
      </c>
      <c r="D581" s="759" t="s">
        <v>586</v>
      </c>
      <c r="E581" s="760">
        <v>50113013</v>
      </c>
      <c r="F581" s="759" t="s">
        <v>1090</v>
      </c>
      <c r="G581" s="758" t="s">
        <v>592</v>
      </c>
      <c r="H581" s="758">
        <v>162180</v>
      </c>
      <c r="I581" s="758">
        <v>162180</v>
      </c>
      <c r="J581" s="758" t="s">
        <v>1112</v>
      </c>
      <c r="K581" s="758" t="s">
        <v>1113</v>
      </c>
      <c r="L581" s="761">
        <v>152.89999999999998</v>
      </c>
      <c r="M581" s="761">
        <v>3.6</v>
      </c>
      <c r="N581" s="762">
        <v>550.43999999999994</v>
      </c>
    </row>
    <row r="582" spans="1:14" ht="14.4" customHeight="1" x14ac:dyDescent="0.3">
      <c r="A582" s="756" t="s">
        <v>564</v>
      </c>
      <c r="B582" s="757" t="s">
        <v>565</v>
      </c>
      <c r="C582" s="758" t="s">
        <v>585</v>
      </c>
      <c r="D582" s="759" t="s">
        <v>586</v>
      </c>
      <c r="E582" s="760">
        <v>50113013</v>
      </c>
      <c r="F582" s="759" t="s">
        <v>1090</v>
      </c>
      <c r="G582" s="758" t="s">
        <v>592</v>
      </c>
      <c r="H582" s="758">
        <v>120605</v>
      </c>
      <c r="I582" s="758">
        <v>20605</v>
      </c>
      <c r="J582" s="758" t="s">
        <v>1119</v>
      </c>
      <c r="K582" s="758" t="s">
        <v>1120</v>
      </c>
      <c r="L582" s="761">
        <v>605.31500000000005</v>
      </c>
      <c r="M582" s="761">
        <v>4</v>
      </c>
      <c r="N582" s="762">
        <v>2421.2600000000002</v>
      </c>
    </row>
    <row r="583" spans="1:14" ht="14.4" customHeight="1" x14ac:dyDescent="0.3">
      <c r="A583" s="756" t="s">
        <v>564</v>
      </c>
      <c r="B583" s="757" t="s">
        <v>565</v>
      </c>
      <c r="C583" s="758" t="s">
        <v>585</v>
      </c>
      <c r="D583" s="759" t="s">
        <v>586</v>
      </c>
      <c r="E583" s="760">
        <v>50113013</v>
      </c>
      <c r="F583" s="759" t="s">
        <v>1090</v>
      </c>
      <c r="G583" s="758" t="s">
        <v>592</v>
      </c>
      <c r="H583" s="758">
        <v>96414</v>
      </c>
      <c r="I583" s="758">
        <v>96414</v>
      </c>
      <c r="J583" s="758" t="s">
        <v>1137</v>
      </c>
      <c r="K583" s="758" t="s">
        <v>1138</v>
      </c>
      <c r="L583" s="761">
        <v>57.990333333333332</v>
      </c>
      <c r="M583" s="761">
        <v>6</v>
      </c>
      <c r="N583" s="762">
        <v>347.94200000000001</v>
      </c>
    </row>
    <row r="584" spans="1:14" ht="14.4" customHeight="1" x14ac:dyDescent="0.3">
      <c r="A584" s="756" t="s">
        <v>564</v>
      </c>
      <c r="B584" s="757" t="s">
        <v>565</v>
      </c>
      <c r="C584" s="758" t="s">
        <v>585</v>
      </c>
      <c r="D584" s="759" t="s">
        <v>586</v>
      </c>
      <c r="E584" s="760">
        <v>50113013</v>
      </c>
      <c r="F584" s="759" t="s">
        <v>1090</v>
      </c>
      <c r="G584" s="758" t="s">
        <v>592</v>
      </c>
      <c r="H584" s="758">
        <v>216183</v>
      </c>
      <c r="I584" s="758">
        <v>216183</v>
      </c>
      <c r="J584" s="758" t="s">
        <v>1139</v>
      </c>
      <c r="K584" s="758" t="s">
        <v>1140</v>
      </c>
      <c r="L584" s="761">
        <v>251.15999999999997</v>
      </c>
      <c r="M584" s="761">
        <v>36</v>
      </c>
      <c r="N584" s="762">
        <v>9041.7599999999984</v>
      </c>
    </row>
    <row r="585" spans="1:14" ht="14.4" customHeight="1" x14ac:dyDescent="0.3">
      <c r="A585" s="756" t="s">
        <v>564</v>
      </c>
      <c r="B585" s="757" t="s">
        <v>565</v>
      </c>
      <c r="C585" s="758" t="s">
        <v>585</v>
      </c>
      <c r="D585" s="759" t="s">
        <v>586</v>
      </c>
      <c r="E585" s="760">
        <v>50113013</v>
      </c>
      <c r="F585" s="759" t="s">
        <v>1090</v>
      </c>
      <c r="G585" s="758" t="s">
        <v>595</v>
      </c>
      <c r="H585" s="758">
        <v>197000</v>
      </c>
      <c r="I585" s="758">
        <v>97000</v>
      </c>
      <c r="J585" s="758" t="s">
        <v>1405</v>
      </c>
      <c r="K585" s="758" t="s">
        <v>1406</v>
      </c>
      <c r="L585" s="761">
        <v>29.370184571181507</v>
      </c>
      <c r="M585" s="761">
        <v>18</v>
      </c>
      <c r="N585" s="762">
        <v>528.66332228126714</v>
      </c>
    </row>
    <row r="586" spans="1:14" ht="14.4" customHeight="1" x14ac:dyDescent="0.3">
      <c r="A586" s="756" t="s">
        <v>564</v>
      </c>
      <c r="B586" s="757" t="s">
        <v>565</v>
      </c>
      <c r="C586" s="758" t="s">
        <v>585</v>
      </c>
      <c r="D586" s="759" t="s">
        <v>586</v>
      </c>
      <c r="E586" s="760">
        <v>50113013</v>
      </c>
      <c r="F586" s="759" t="s">
        <v>1090</v>
      </c>
      <c r="G586" s="758" t="s">
        <v>592</v>
      </c>
      <c r="H586" s="758">
        <v>201977</v>
      </c>
      <c r="I586" s="758">
        <v>201977</v>
      </c>
      <c r="J586" s="758" t="s">
        <v>1149</v>
      </c>
      <c r="K586" s="758" t="s">
        <v>1150</v>
      </c>
      <c r="L586" s="761">
        <v>416.93999999999994</v>
      </c>
      <c r="M586" s="761">
        <v>4</v>
      </c>
      <c r="N586" s="762">
        <v>1667.7599999999998</v>
      </c>
    </row>
    <row r="587" spans="1:14" ht="14.4" customHeight="1" x14ac:dyDescent="0.3">
      <c r="A587" s="756" t="s">
        <v>564</v>
      </c>
      <c r="B587" s="757" t="s">
        <v>565</v>
      </c>
      <c r="C587" s="758" t="s">
        <v>585</v>
      </c>
      <c r="D587" s="759" t="s">
        <v>586</v>
      </c>
      <c r="E587" s="760">
        <v>50113013</v>
      </c>
      <c r="F587" s="759" t="s">
        <v>1090</v>
      </c>
      <c r="G587" s="758" t="s">
        <v>595</v>
      </c>
      <c r="H587" s="758">
        <v>113453</v>
      </c>
      <c r="I587" s="758">
        <v>113453</v>
      </c>
      <c r="J587" s="758" t="s">
        <v>1151</v>
      </c>
      <c r="K587" s="758" t="s">
        <v>1152</v>
      </c>
      <c r="L587" s="761">
        <v>462</v>
      </c>
      <c r="M587" s="761">
        <v>7</v>
      </c>
      <c r="N587" s="762">
        <v>3234</v>
      </c>
    </row>
    <row r="588" spans="1:14" ht="14.4" customHeight="1" x14ac:dyDescent="0.3">
      <c r="A588" s="756" t="s">
        <v>564</v>
      </c>
      <c r="B588" s="757" t="s">
        <v>565</v>
      </c>
      <c r="C588" s="758" t="s">
        <v>585</v>
      </c>
      <c r="D588" s="759" t="s">
        <v>586</v>
      </c>
      <c r="E588" s="760">
        <v>50113013</v>
      </c>
      <c r="F588" s="759" t="s">
        <v>1090</v>
      </c>
      <c r="G588" s="758" t="s">
        <v>592</v>
      </c>
      <c r="H588" s="758">
        <v>192359</v>
      </c>
      <c r="I588" s="758">
        <v>92359</v>
      </c>
      <c r="J588" s="758" t="s">
        <v>1407</v>
      </c>
      <c r="K588" s="758" t="s">
        <v>1408</v>
      </c>
      <c r="L588" s="761">
        <v>35.144999999999996</v>
      </c>
      <c r="M588" s="761">
        <v>10</v>
      </c>
      <c r="N588" s="762">
        <v>351.44999999999993</v>
      </c>
    </row>
    <row r="589" spans="1:14" ht="14.4" customHeight="1" x14ac:dyDescent="0.3">
      <c r="A589" s="756" t="s">
        <v>564</v>
      </c>
      <c r="B589" s="757" t="s">
        <v>565</v>
      </c>
      <c r="C589" s="758" t="s">
        <v>585</v>
      </c>
      <c r="D589" s="759" t="s">
        <v>586</v>
      </c>
      <c r="E589" s="760">
        <v>50113013</v>
      </c>
      <c r="F589" s="759" t="s">
        <v>1090</v>
      </c>
      <c r="G589" s="758" t="s">
        <v>566</v>
      </c>
      <c r="H589" s="758">
        <v>201030</v>
      </c>
      <c r="I589" s="758">
        <v>201030</v>
      </c>
      <c r="J589" s="758" t="s">
        <v>1153</v>
      </c>
      <c r="K589" s="758" t="s">
        <v>1154</v>
      </c>
      <c r="L589" s="761">
        <v>26.61</v>
      </c>
      <c r="M589" s="761">
        <v>82</v>
      </c>
      <c r="N589" s="762">
        <v>2182.02</v>
      </c>
    </row>
    <row r="590" spans="1:14" ht="14.4" customHeight="1" x14ac:dyDescent="0.3">
      <c r="A590" s="756" t="s">
        <v>564</v>
      </c>
      <c r="B590" s="757" t="s">
        <v>565</v>
      </c>
      <c r="C590" s="758" t="s">
        <v>585</v>
      </c>
      <c r="D590" s="759" t="s">
        <v>586</v>
      </c>
      <c r="E590" s="760">
        <v>50113013</v>
      </c>
      <c r="F590" s="759" t="s">
        <v>1090</v>
      </c>
      <c r="G590" s="758" t="s">
        <v>595</v>
      </c>
      <c r="H590" s="758">
        <v>126127</v>
      </c>
      <c r="I590" s="758">
        <v>26127</v>
      </c>
      <c r="J590" s="758" t="s">
        <v>1409</v>
      </c>
      <c r="K590" s="758" t="s">
        <v>1410</v>
      </c>
      <c r="L590" s="761">
        <v>12347.708333333332</v>
      </c>
      <c r="M590" s="761">
        <v>7.2</v>
      </c>
      <c r="N590" s="762">
        <v>88903.5</v>
      </c>
    </row>
    <row r="591" spans="1:14" ht="14.4" customHeight="1" x14ac:dyDescent="0.3">
      <c r="A591" s="756" t="s">
        <v>564</v>
      </c>
      <c r="B591" s="757" t="s">
        <v>565</v>
      </c>
      <c r="C591" s="758" t="s">
        <v>585</v>
      </c>
      <c r="D591" s="759" t="s">
        <v>586</v>
      </c>
      <c r="E591" s="760">
        <v>50113013</v>
      </c>
      <c r="F591" s="759" t="s">
        <v>1090</v>
      </c>
      <c r="G591" s="758" t="s">
        <v>592</v>
      </c>
      <c r="H591" s="758">
        <v>116600</v>
      </c>
      <c r="I591" s="758">
        <v>16600</v>
      </c>
      <c r="J591" s="758" t="s">
        <v>1157</v>
      </c>
      <c r="K591" s="758" t="s">
        <v>1158</v>
      </c>
      <c r="L591" s="761">
        <v>23.560006985801532</v>
      </c>
      <c r="M591" s="761">
        <v>484</v>
      </c>
      <c r="N591" s="762">
        <v>11403.043381127942</v>
      </c>
    </row>
    <row r="592" spans="1:14" ht="14.4" customHeight="1" x14ac:dyDescent="0.3">
      <c r="A592" s="756" t="s">
        <v>564</v>
      </c>
      <c r="B592" s="757" t="s">
        <v>565</v>
      </c>
      <c r="C592" s="758" t="s">
        <v>585</v>
      </c>
      <c r="D592" s="759" t="s">
        <v>586</v>
      </c>
      <c r="E592" s="760">
        <v>50113013</v>
      </c>
      <c r="F592" s="759" t="s">
        <v>1090</v>
      </c>
      <c r="G592" s="758" t="s">
        <v>595</v>
      </c>
      <c r="H592" s="758">
        <v>166269</v>
      </c>
      <c r="I592" s="758">
        <v>166269</v>
      </c>
      <c r="J592" s="758" t="s">
        <v>1160</v>
      </c>
      <c r="K592" s="758" t="s">
        <v>1161</v>
      </c>
      <c r="L592" s="761">
        <v>75.129644976132923</v>
      </c>
      <c r="M592" s="761">
        <v>56</v>
      </c>
      <c r="N592" s="762">
        <v>4207.2601186634438</v>
      </c>
    </row>
    <row r="593" spans="1:14" ht="14.4" customHeight="1" x14ac:dyDescent="0.3">
      <c r="A593" s="756" t="s">
        <v>564</v>
      </c>
      <c r="B593" s="757" t="s">
        <v>565</v>
      </c>
      <c r="C593" s="758" t="s">
        <v>585</v>
      </c>
      <c r="D593" s="759" t="s">
        <v>586</v>
      </c>
      <c r="E593" s="760">
        <v>50113014</v>
      </c>
      <c r="F593" s="759" t="s">
        <v>1163</v>
      </c>
      <c r="G593" s="758" t="s">
        <v>595</v>
      </c>
      <c r="H593" s="758">
        <v>164401</v>
      </c>
      <c r="I593" s="758">
        <v>164401</v>
      </c>
      <c r="J593" s="758" t="s">
        <v>1170</v>
      </c>
      <c r="K593" s="758" t="s">
        <v>1411</v>
      </c>
      <c r="L593" s="761">
        <v>156.81707317073173</v>
      </c>
      <c r="M593" s="761">
        <v>8.1999999999999993</v>
      </c>
      <c r="N593" s="762">
        <v>1285.9000000000001</v>
      </c>
    </row>
    <row r="594" spans="1:14" ht="14.4" customHeight="1" x14ac:dyDescent="0.3">
      <c r="A594" s="756" t="s">
        <v>564</v>
      </c>
      <c r="B594" s="757" t="s">
        <v>565</v>
      </c>
      <c r="C594" s="758" t="s">
        <v>585</v>
      </c>
      <c r="D594" s="759" t="s">
        <v>586</v>
      </c>
      <c r="E594" s="760">
        <v>50113014</v>
      </c>
      <c r="F594" s="759" t="s">
        <v>1163</v>
      </c>
      <c r="G594" s="758" t="s">
        <v>595</v>
      </c>
      <c r="H594" s="758">
        <v>164407</v>
      </c>
      <c r="I594" s="758">
        <v>164407</v>
      </c>
      <c r="J594" s="758" t="s">
        <v>1170</v>
      </c>
      <c r="K594" s="758" t="s">
        <v>1171</v>
      </c>
      <c r="L594" s="761">
        <v>306.416</v>
      </c>
      <c r="M594" s="761">
        <v>5</v>
      </c>
      <c r="N594" s="762">
        <v>1532.08</v>
      </c>
    </row>
    <row r="595" spans="1:14" ht="14.4" customHeight="1" x14ac:dyDescent="0.3">
      <c r="A595" s="756" t="s">
        <v>564</v>
      </c>
      <c r="B595" s="757" t="s">
        <v>565</v>
      </c>
      <c r="C595" s="758" t="s">
        <v>585</v>
      </c>
      <c r="D595" s="759" t="s">
        <v>586</v>
      </c>
      <c r="E595" s="760">
        <v>50113014</v>
      </c>
      <c r="F595" s="759" t="s">
        <v>1163</v>
      </c>
      <c r="G595" s="758" t="s">
        <v>592</v>
      </c>
      <c r="H595" s="758">
        <v>129428</v>
      </c>
      <c r="I595" s="758">
        <v>500720</v>
      </c>
      <c r="J595" s="758" t="s">
        <v>1412</v>
      </c>
      <c r="K595" s="758" t="s">
        <v>1413</v>
      </c>
      <c r="L595" s="761">
        <v>4950</v>
      </c>
      <c r="M595" s="761">
        <v>5</v>
      </c>
      <c r="N595" s="762">
        <v>24750</v>
      </c>
    </row>
    <row r="596" spans="1:14" ht="14.4" customHeight="1" x14ac:dyDescent="0.3">
      <c r="A596" s="756" t="s">
        <v>564</v>
      </c>
      <c r="B596" s="757" t="s">
        <v>565</v>
      </c>
      <c r="C596" s="758" t="s">
        <v>588</v>
      </c>
      <c r="D596" s="759" t="s">
        <v>589</v>
      </c>
      <c r="E596" s="760">
        <v>50113001</v>
      </c>
      <c r="F596" s="759" t="s">
        <v>591</v>
      </c>
      <c r="G596" s="758" t="s">
        <v>592</v>
      </c>
      <c r="H596" s="758">
        <v>192730</v>
      </c>
      <c r="I596" s="758">
        <v>92730</v>
      </c>
      <c r="J596" s="758" t="s">
        <v>1182</v>
      </c>
      <c r="K596" s="758" t="s">
        <v>1414</v>
      </c>
      <c r="L596" s="761">
        <v>452.0557142857142</v>
      </c>
      <c r="M596" s="761">
        <v>14</v>
      </c>
      <c r="N596" s="762">
        <v>6328.7799999999988</v>
      </c>
    </row>
    <row r="597" spans="1:14" ht="14.4" customHeight="1" x14ac:dyDescent="0.3">
      <c r="A597" s="756" t="s">
        <v>564</v>
      </c>
      <c r="B597" s="757" t="s">
        <v>565</v>
      </c>
      <c r="C597" s="758" t="s">
        <v>588</v>
      </c>
      <c r="D597" s="759" t="s">
        <v>589</v>
      </c>
      <c r="E597" s="760">
        <v>50113001</v>
      </c>
      <c r="F597" s="759" t="s">
        <v>591</v>
      </c>
      <c r="G597" s="758" t="s">
        <v>592</v>
      </c>
      <c r="H597" s="758">
        <v>100362</v>
      </c>
      <c r="I597" s="758">
        <v>362</v>
      </c>
      <c r="J597" s="758" t="s">
        <v>598</v>
      </c>
      <c r="K597" s="758" t="s">
        <v>599</v>
      </c>
      <c r="L597" s="761">
        <v>87.030000000000015</v>
      </c>
      <c r="M597" s="761">
        <v>10</v>
      </c>
      <c r="N597" s="762">
        <v>870.30000000000018</v>
      </c>
    </row>
    <row r="598" spans="1:14" ht="14.4" customHeight="1" x14ac:dyDescent="0.3">
      <c r="A598" s="756" t="s">
        <v>564</v>
      </c>
      <c r="B598" s="757" t="s">
        <v>565</v>
      </c>
      <c r="C598" s="758" t="s">
        <v>588</v>
      </c>
      <c r="D598" s="759" t="s">
        <v>589</v>
      </c>
      <c r="E598" s="760">
        <v>50113001</v>
      </c>
      <c r="F598" s="759" t="s">
        <v>591</v>
      </c>
      <c r="G598" s="758" t="s">
        <v>595</v>
      </c>
      <c r="H598" s="758">
        <v>187158</v>
      </c>
      <c r="I598" s="758">
        <v>187158</v>
      </c>
      <c r="J598" s="758" t="s">
        <v>621</v>
      </c>
      <c r="K598" s="758" t="s">
        <v>622</v>
      </c>
      <c r="L598" s="761">
        <v>110</v>
      </c>
      <c r="M598" s="761">
        <v>3</v>
      </c>
      <c r="N598" s="762">
        <v>330</v>
      </c>
    </row>
    <row r="599" spans="1:14" ht="14.4" customHeight="1" x14ac:dyDescent="0.3">
      <c r="A599" s="756" t="s">
        <v>564</v>
      </c>
      <c r="B599" s="757" t="s">
        <v>565</v>
      </c>
      <c r="C599" s="758" t="s">
        <v>588</v>
      </c>
      <c r="D599" s="759" t="s">
        <v>589</v>
      </c>
      <c r="E599" s="760">
        <v>50113001</v>
      </c>
      <c r="F599" s="759" t="s">
        <v>591</v>
      </c>
      <c r="G599" s="758" t="s">
        <v>592</v>
      </c>
      <c r="H599" s="758">
        <v>847713</v>
      </c>
      <c r="I599" s="758">
        <v>125526</v>
      </c>
      <c r="J599" s="758" t="s">
        <v>1197</v>
      </c>
      <c r="K599" s="758" t="s">
        <v>1198</v>
      </c>
      <c r="L599" s="761">
        <v>87.57</v>
      </c>
      <c r="M599" s="761">
        <v>2</v>
      </c>
      <c r="N599" s="762">
        <v>175.14</v>
      </c>
    </row>
    <row r="600" spans="1:14" ht="14.4" customHeight="1" x14ac:dyDescent="0.3">
      <c r="A600" s="756" t="s">
        <v>564</v>
      </c>
      <c r="B600" s="757" t="s">
        <v>565</v>
      </c>
      <c r="C600" s="758" t="s">
        <v>588</v>
      </c>
      <c r="D600" s="759" t="s">
        <v>589</v>
      </c>
      <c r="E600" s="760">
        <v>50113001</v>
      </c>
      <c r="F600" s="759" t="s">
        <v>591</v>
      </c>
      <c r="G600" s="758" t="s">
        <v>592</v>
      </c>
      <c r="H600" s="758">
        <v>189244</v>
      </c>
      <c r="I600" s="758">
        <v>89244</v>
      </c>
      <c r="J600" s="758" t="s">
        <v>633</v>
      </c>
      <c r="K600" s="758" t="s">
        <v>634</v>
      </c>
      <c r="L600" s="761">
        <v>20.759100000000004</v>
      </c>
      <c r="M600" s="761">
        <v>200</v>
      </c>
      <c r="N600" s="762">
        <v>4151.8200000000006</v>
      </c>
    </row>
    <row r="601" spans="1:14" ht="14.4" customHeight="1" x14ac:dyDescent="0.3">
      <c r="A601" s="756" t="s">
        <v>564</v>
      </c>
      <c r="B601" s="757" t="s">
        <v>565</v>
      </c>
      <c r="C601" s="758" t="s">
        <v>588</v>
      </c>
      <c r="D601" s="759" t="s">
        <v>589</v>
      </c>
      <c r="E601" s="760">
        <v>50113001</v>
      </c>
      <c r="F601" s="759" t="s">
        <v>591</v>
      </c>
      <c r="G601" s="758" t="s">
        <v>592</v>
      </c>
      <c r="H601" s="758">
        <v>169725</v>
      </c>
      <c r="I601" s="758">
        <v>69725</v>
      </c>
      <c r="J601" s="758" t="s">
        <v>1201</v>
      </c>
      <c r="K601" s="758" t="s">
        <v>636</v>
      </c>
      <c r="L601" s="761">
        <v>30.27</v>
      </c>
      <c r="M601" s="761">
        <v>135</v>
      </c>
      <c r="N601" s="762">
        <v>4086.45</v>
      </c>
    </row>
    <row r="602" spans="1:14" ht="14.4" customHeight="1" x14ac:dyDescent="0.3">
      <c r="A602" s="756" t="s">
        <v>564</v>
      </c>
      <c r="B602" s="757" t="s">
        <v>565</v>
      </c>
      <c r="C602" s="758" t="s">
        <v>588</v>
      </c>
      <c r="D602" s="759" t="s">
        <v>589</v>
      </c>
      <c r="E602" s="760">
        <v>50113001</v>
      </c>
      <c r="F602" s="759" t="s">
        <v>591</v>
      </c>
      <c r="G602" s="758" t="s">
        <v>592</v>
      </c>
      <c r="H602" s="758">
        <v>187000</v>
      </c>
      <c r="I602" s="758">
        <v>87000</v>
      </c>
      <c r="J602" s="758" t="s">
        <v>1203</v>
      </c>
      <c r="K602" s="758" t="s">
        <v>1202</v>
      </c>
      <c r="L602" s="761">
        <v>37.659999999999989</v>
      </c>
      <c r="M602" s="761">
        <v>161</v>
      </c>
      <c r="N602" s="762">
        <v>6063.2599999999984</v>
      </c>
    </row>
    <row r="603" spans="1:14" ht="14.4" customHeight="1" x14ac:dyDescent="0.3">
      <c r="A603" s="756" t="s">
        <v>564</v>
      </c>
      <c r="B603" s="757" t="s">
        <v>565</v>
      </c>
      <c r="C603" s="758" t="s">
        <v>588</v>
      </c>
      <c r="D603" s="759" t="s">
        <v>589</v>
      </c>
      <c r="E603" s="760">
        <v>50113001</v>
      </c>
      <c r="F603" s="759" t="s">
        <v>591</v>
      </c>
      <c r="G603" s="758" t="s">
        <v>592</v>
      </c>
      <c r="H603" s="758">
        <v>187822</v>
      </c>
      <c r="I603" s="758">
        <v>87822</v>
      </c>
      <c r="J603" s="758" t="s">
        <v>637</v>
      </c>
      <c r="K603" s="758" t="s">
        <v>638</v>
      </c>
      <c r="L603" s="761">
        <v>1333.0899999999997</v>
      </c>
      <c r="M603" s="761">
        <v>5</v>
      </c>
      <c r="N603" s="762">
        <v>6665.4499999999989</v>
      </c>
    </row>
    <row r="604" spans="1:14" ht="14.4" customHeight="1" x14ac:dyDescent="0.3">
      <c r="A604" s="756" t="s">
        <v>564</v>
      </c>
      <c r="B604" s="757" t="s">
        <v>565</v>
      </c>
      <c r="C604" s="758" t="s">
        <v>588</v>
      </c>
      <c r="D604" s="759" t="s">
        <v>589</v>
      </c>
      <c r="E604" s="760">
        <v>50113001</v>
      </c>
      <c r="F604" s="759" t="s">
        <v>591</v>
      </c>
      <c r="G604" s="758" t="s">
        <v>592</v>
      </c>
      <c r="H604" s="758">
        <v>100392</v>
      </c>
      <c r="I604" s="758">
        <v>392</v>
      </c>
      <c r="J604" s="758" t="s">
        <v>1206</v>
      </c>
      <c r="K604" s="758" t="s">
        <v>998</v>
      </c>
      <c r="L604" s="761">
        <v>57.94</v>
      </c>
      <c r="M604" s="761">
        <v>4</v>
      </c>
      <c r="N604" s="762">
        <v>231.76</v>
      </c>
    </row>
    <row r="605" spans="1:14" ht="14.4" customHeight="1" x14ac:dyDescent="0.3">
      <c r="A605" s="756" t="s">
        <v>564</v>
      </c>
      <c r="B605" s="757" t="s">
        <v>565</v>
      </c>
      <c r="C605" s="758" t="s">
        <v>588</v>
      </c>
      <c r="D605" s="759" t="s">
        <v>589</v>
      </c>
      <c r="E605" s="760">
        <v>50113001</v>
      </c>
      <c r="F605" s="759" t="s">
        <v>591</v>
      </c>
      <c r="G605" s="758" t="s">
        <v>592</v>
      </c>
      <c r="H605" s="758">
        <v>176496</v>
      </c>
      <c r="I605" s="758">
        <v>76496</v>
      </c>
      <c r="J605" s="758" t="s">
        <v>647</v>
      </c>
      <c r="K605" s="758" t="s">
        <v>648</v>
      </c>
      <c r="L605" s="761">
        <v>125.43</v>
      </c>
      <c r="M605" s="761">
        <v>1</v>
      </c>
      <c r="N605" s="762">
        <v>125.43</v>
      </c>
    </row>
    <row r="606" spans="1:14" ht="14.4" customHeight="1" x14ac:dyDescent="0.3">
      <c r="A606" s="756" t="s">
        <v>564</v>
      </c>
      <c r="B606" s="757" t="s">
        <v>565</v>
      </c>
      <c r="C606" s="758" t="s">
        <v>588</v>
      </c>
      <c r="D606" s="759" t="s">
        <v>589</v>
      </c>
      <c r="E606" s="760">
        <v>50113001</v>
      </c>
      <c r="F606" s="759" t="s">
        <v>591</v>
      </c>
      <c r="G606" s="758" t="s">
        <v>592</v>
      </c>
      <c r="H606" s="758">
        <v>102679</v>
      </c>
      <c r="I606" s="758">
        <v>2679</v>
      </c>
      <c r="J606" s="758" t="s">
        <v>649</v>
      </c>
      <c r="K606" s="758" t="s">
        <v>650</v>
      </c>
      <c r="L606" s="761">
        <v>164.47999999999996</v>
      </c>
      <c r="M606" s="761">
        <v>2</v>
      </c>
      <c r="N606" s="762">
        <v>328.95999999999992</v>
      </c>
    </row>
    <row r="607" spans="1:14" ht="14.4" customHeight="1" x14ac:dyDescent="0.3">
      <c r="A607" s="756" t="s">
        <v>564</v>
      </c>
      <c r="B607" s="757" t="s">
        <v>565</v>
      </c>
      <c r="C607" s="758" t="s">
        <v>588</v>
      </c>
      <c r="D607" s="759" t="s">
        <v>589</v>
      </c>
      <c r="E607" s="760">
        <v>50113001</v>
      </c>
      <c r="F607" s="759" t="s">
        <v>591</v>
      </c>
      <c r="G607" s="758" t="s">
        <v>592</v>
      </c>
      <c r="H607" s="758">
        <v>203323</v>
      </c>
      <c r="I607" s="758">
        <v>203323</v>
      </c>
      <c r="J607" s="758" t="s">
        <v>1415</v>
      </c>
      <c r="K607" s="758" t="s">
        <v>1416</v>
      </c>
      <c r="L607" s="761">
        <v>248.24999999999977</v>
      </c>
      <c r="M607" s="761">
        <v>1</v>
      </c>
      <c r="N607" s="762">
        <v>248.24999999999977</v>
      </c>
    </row>
    <row r="608" spans="1:14" ht="14.4" customHeight="1" x14ac:dyDescent="0.3">
      <c r="A608" s="756" t="s">
        <v>564</v>
      </c>
      <c r="B608" s="757" t="s">
        <v>565</v>
      </c>
      <c r="C608" s="758" t="s">
        <v>588</v>
      </c>
      <c r="D608" s="759" t="s">
        <v>589</v>
      </c>
      <c r="E608" s="760">
        <v>50113001</v>
      </c>
      <c r="F608" s="759" t="s">
        <v>591</v>
      </c>
      <c r="G608" s="758" t="s">
        <v>592</v>
      </c>
      <c r="H608" s="758">
        <v>162317</v>
      </c>
      <c r="I608" s="758">
        <v>62317</v>
      </c>
      <c r="J608" s="758" t="s">
        <v>1207</v>
      </c>
      <c r="K608" s="758" t="s">
        <v>1208</v>
      </c>
      <c r="L608" s="761">
        <v>286</v>
      </c>
      <c r="M608" s="761">
        <v>2</v>
      </c>
      <c r="N608" s="762">
        <v>572</v>
      </c>
    </row>
    <row r="609" spans="1:14" ht="14.4" customHeight="1" x14ac:dyDescent="0.3">
      <c r="A609" s="756" t="s">
        <v>564</v>
      </c>
      <c r="B609" s="757" t="s">
        <v>565</v>
      </c>
      <c r="C609" s="758" t="s">
        <v>588</v>
      </c>
      <c r="D609" s="759" t="s">
        <v>589</v>
      </c>
      <c r="E609" s="760">
        <v>50113001</v>
      </c>
      <c r="F609" s="759" t="s">
        <v>591</v>
      </c>
      <c r="G609" s="758" t="s">
        <v>592</v>
      </c>
      <c r="H609" s="758">
        <v>100409</v>
      </c>
      <c r="I609" s="758">
        <v>409</v>
      </c>
      <c r="J609" s="758" t="s">
        <v>1212</v>
      </c>
      <c r="K609" s="758" t="s">
        <v>902</v>
      </c>
      <c r="L609" s="761">
        <v>71.010000000000005</v>
      </c>
      <c r="M609" s="761">
        <v>13</v>
      </c>
      <c r="N609" s="762">
        <v>923.13000000000011</v>
      </c>
    </row>
    <row r="610" spans="1:14" ht="14.4" customHeight="1" x14ac:dyDescent="0.3">
      <c r="A610" s="756" t="s">
        <v>564</v>
      </c>
      <c r="B610" s="757" t="s">
        <v>565</v>
      </c>
      <c r="C610" s="758" t="s">
        <v>588</v>
      </c>
      <c r="D610" s="759" t="s">
        <v>589</v>
      </c>
      <c r="E610" s="760">
        <v>50113001</v>
      </c>
      <c r="F610" s="759" t="s">
        <v>591</v>
      </c>
      <c r="G610" s="758" t="s">
        <v>592</v>
      </c>
      <c r="H610" s="758">
        <v>187814</v>
      </c>
      <c r="I610" s="758">
        <v>87814</v>
      </c>
      <c r="J610" s="758" t="s">
        <v>1417</v>
      </c>
      <c r="K610" s="758" t="s">
        <v>1418</v>
      </c>
      <c r="L610" s="761">
        <v>539.3900000000001</v>
      </c>
      <c r="M610" s="761">
        <v>2</v>
      </c>
      <c r="N610" s="762">
        <v>1078.7800000000002</v>
      </c>
    </row>
    <row r="611" spans="1:14" ht="14.4" customHeight="1" x14ac:dyDescent="0.3">
      <c r="A611" s="756" t="s">
        <v>564</v>
      </c>
      <c r="B611" s="757" t="s">
        <v>565</v>
      </c>
      <c r="C611" s="758" t="s">
        <v>588</v>
      </c>
      <c r="D611" s="759" t="s">
        <v>589</v>
      </c>
      <c r="E611" s="760">
        <v>50113001</v>
      </c>
      <c r="F611" s="759" t="s">
        <v>591</v>
      </c>
      <c r="G611" s="758" t="s">
        <v>592</v>
      </c>
      <c r="H611" s="758">
        <v>102132</v>
      </c>
      <c r="I611" s="758">
        <v>2132</v>
      </c>
      <c r="J611" s="758" t="s">
        <v>671</v>
      </c>
      <c r="K611" s="758" t="s">
        <v>1213</v>
      </c>
      <c r="L611" s="761">
        <v>136.61999984503902</v>
      </c>
      <c r="M611" s="761">
        <v>10</v>
      </c>
      <c r="N611" s="762">
        <v>1366.1999984503902</v>
      </c>
    </row>
    <row r="612" spans="1:14" ht="14.4" customHeight="1" x14ac:dyDescent="0.3">
      <c r="A612" s="756" t="s">
        <v>564</v>
      </c>
      <c r="B612" s="757" t="s">
        <v>565</v>
      </c>
      <c r="C612" s="758" t="s">
        <v>588</v>
      </c>
      <c r="D612" s="759" t="s">
        <v>589</v>
      </c>
      <c r="E612" s="760">
        <v>50113001</v>
      </c>
      <c r="F612" s="759" t="s">
        <v>591</v>
      </c>
      <c r="G612" s="758" t="s">
        <v>595</v>
      </c>
      <c r="H612" s="758">
        <v>848765</v>
      </c>
      <c r="I612" s="758">
        <v>107938</v>
      </c>
      <c r="J612" s="758" t="s">
        <v>695</v>
      </c>
      <c r="K612" s="758" t="s">
        <v>697</v>
      </c>
      <c r="L612" s="761">
        <v>129.32999999999996</v>
      </c>
      <c r="M612" s="761">
        <v>3</v>
      </c>
      <c r="N612" s="762">
        <v>387.9899999999999</v>
      </c>
    </row>
    <row r="613" spans="1:14" ht="14.4" customHeight="1" x14ac:dyDescent="0.3">
      <c r="A613" s="756" t="s">
        <v>564</v>
      </c>
      <c r="B613" s="757" t="s">
        <v>565</v>
      </c>
      <c r="C613" s="758" t="s">
        <v>588</v>
      </c>
      <c r="D613" s="759" t="s">
        <v>589</v>
      </c>
      <c r="E613" s="760">
        <v>50113001</v>
      </c>
      <c r="F613" s="759" t="s">
        <v>591</v>
      </c>
      <c r="G613" s="758" t="s">
        <v>592</v>
      </c>
      <c r="H613" s="758">
        <v>184090</v>
      </c>
      <c r="I613" s="758">
        <v>84090</v>
      </c>
      <c r="J613" s="758" t="s">
        <v>708</v>
      </c>
      <c r="K613" s="758" t="s">
        <v>709</v>
      </c>
      <c r="L613" s="761">
        <v>60.140000000000015</v>
      </c>
      <c r="M613" s="761">
        <v>1</v>
      </c>
      <c r="N613" s="762">
        <v>60.140000000000015</v>
      </c>
    </row>
    <row r="614" spans="1:14" ht="14.4" customHeight="1" x14ac:dyDescent="0.3">
      <c r="A614" s="756" t="s">
        <v>564</v>
      </c>
      <c r="B614" s="757" t="s">
        <v>565</v>
      </c>
      <c r="C614" s="758" t="s">
        <v>588</v>
      </c>
      <c r="D614" s="759" t="s">
        <v>589</v>
      </c>
      <c r="E614" s="760">
        <v>50113001</v>
      </c>
      <c r="F614" s="759" t="s">
        <v>591</v>
      </c>
      <c r="G614" s="758" t="s">
        <v>592</v>
      </c>
      <c r="H614" s="758">
        <v>117011</v>
      </c>
      <c r="I614" s="758">
        <v>17011</v>
      </c>
      <c r="J614" s="758" t="s">
        <v>1227</v>
      </c>
      <c r="K614" s="758" t="s">
        <v>1228</v>
      </c>
      <c r="L614" s="761">
        <v>149.63999999999999</v>
      </c>
      <c r="M614" s="761">
        <v>1</v>
      </c>
      <c r="N614" s="762">
        <v>149.63999999999999</v>
      </c>
    </row>
    <row r="615" spans="1:14" ht="14.4" customHeight="1" x14ac:dyDescent="0.3">
      <c r="A615" s="756" t="s">
        <v>564</v>
      </c>
      <c r="B615" s="757" t="s">
        <v>565</v>
      </c>
      <c r="C615" s="758" t="s">
        <v>588</v>
      </c>
      <c r="D615" s="759" t="s">
        <v>589</v>
      </c>
      <c r="E615" s="760">
        <v>50113001</v>
      </c>
      <c r="F615" s="759" t="s">
        <v>591</v>
      </c>
      <c r="G615" s="758" t="s">
        <v>592</v>
      </c>
      <c r="H615" s="758">
        <v>104071</v>
      </c>
      <c r="I615" s="758">
        <v>4071</v>
      </c>
      <c r="J615" s="758" t="s">
        <v>720</v>
      </c>
      <c r="K615" s="758" t="s">
        <v>1419</v>
      </c>
      <c r="L615" s="761">
        <v>154.03000000000009</v>
      </c>
      <c r="M615" s="761">
        <v>1</v>
      </c>
      <c r="N615" s="762">
        <v>154.03000000000009</v>
      </c>
    </row>
    <row r="616" spans="1:14" ht="14.4" customHeight="1" x14ac:dyDescent="0.3">
      <c r="A616" s="756" t="s">
        <v>564</v>
      </c>
      <c r="B616" s="757" t="s">
        <v>565</v>
      </c>
      <c r="C616" s="758" t="s">
        <v>588</v>
      </c>
      <c r="D616" s="759" t="s">
        <v>589</v>
      </c>
      <c r="E616" s="760">
        <v>50113001</v>
      </c>
      <c r="F616" s="759" t="s">
        <v>591</v>
      </c>
      <c r="G616" s="758" t="s">
        <v>592</v>
      </c>
      <c r="H616" s="758">
        <v>846599</v>
      </c>
      <c r="I616" s="758">
        <v>107754</v>
      </c>
      <c r="J616" s="758" t="s">
        <v>1229</v>
      </c>
      <c r="K616" s="758" t="s">
        <v>566</v>
      </c>
      <c r="L616" s="761">
        <v>132.048</v>
      </c>
      <c r="M616" s="761">
        <v>35</v>
      </c>
      <c r="N616" s="762">
        <v>4621.68</v>
      </c>
    </row>
    <row r="617" spans="1:14" ht="14.4" customHeight="1" x14ac:dyDescent="0.3">
      <c r="A617" s="756" t="s">
        <v>564</v>
      </c>
      <c r="B617" s="757" t="s">
        <v>565</v>
      </c>
      <c r="C617" s="758" t="s">
        <v>588</v>
      </c>
      <c r="D617" s="759" t="s">
        <v>589</v>
      </c>
      <c r="E617" s="760">
        <v>50113001</v>
      </c>
      <c r="F617" s="759" t="s">
        <v>591</v>
      </c>
      <c r="G617" s="758" t="s">
        <v>592</v>
      </c>
      <c r="H617" s="758">
        <v>905098</v>
      </c>
      <c r="I617" s="758">
        <v>23989</v>
      </c>
      <c r="J617" s="758" t="s">
        <v>1420</v>
      </c>
      <c r="K617" s="758" t="s">
        <v>566</v>
      </c>
      <c r="L617" s="761">
        <v>416.98992956490338</v>
      </c>
      <c r="M617" s="761">
        <v>8</v>
      </c>
      <c r="N617" s="762">
        <v>3335.919436519227</v>
      </c>
    </row>
    <row r="618" spans="1:14" ht="14.4" customHeight="1" x14ac:dyDescent="0.3">
      <c r="A618" s="756" t="s">
        <v>564</v>
      </c>
      <c r="B618" s="757" t="s">
        <v>565</v>
      </c>
      <c r="C618" s="758" t="s">
        <v>588</v>
      </c>
      <c r="D618" s="759" t="s">
        <v>589</v>
      </c>
      <c r="E618" s="760">
        <v>50113001</v>
      </c>
      <c r="F618" s="759" t="s">
        <v>591</v>
      </c>
      <c r="G618" s="758" t="s">
        <v>592</v>
      </c>
      <c r="H618" s="758">
        <v>846826</v>
      </c>
      <c r="I618" s="758">
        <v>125002</v>
      </c>
      <c r="J618" s="758" t="s">
        <v>1241</v>
      </c>
      <c r="K618" s="758" t="s">
        <v>566</v>
      </c>
      <c r="L618" s="761">
        <v>935.14916666666693</v>
      </c>
      <c r="M618" s="761">
        <v>72</v>
      </c>
      <c r="N618" s="762">
        <v>67330.74000000002</v>
      </c>
    </row>
    <row r="619" spans="1:14" ht="14.4" customHeight="1" x14ac:dyDescent="0.3">
      <c r="A619" s="756" t="s">
        <v>564</v>
      </c>
      <c r="B619" s="757" t="s">
        <v>565</v>
      </c>
      <c r="C619" s="758" t="s">
        <v>588</v>
      </c>
      <c r="D619" s="759" t="s">
        <v>589</v>
      </c>
      <c r="E619" s="760">
        <v>50113001</v>
      </c>
      <c r="F619" s="759" t="s">
        <v>591</v>
      </c>
      <c r="G619" s="758" t="s">
        <v>592</v>
      </c>
      <c r="H619" s="758">
        <v>149990</v>
      </c>
      <c r="I619" s="758">
        <v>49990</v>
      </c>
      <c r="J619" s="758" t="s">
        <v>1246</v>
      </c>
      <c r="K619" s="758" t="s">
        <v>1247</v>
      </c>
      <c r="L619" s="761">
        <v>121.84096365073475</v>
      </c>
      <c r="M619" s="761">
        <v>63</v>
      </c>
      <c r="N619" s="762">
        <v>7675.9807099962891</v>
      </c>
    </row>
    <row r="620" spans="1:14" ht="14.4" customHeight="1" x14ac:dyDescent="0.3">
      <c r="A620" s="756" t="s">
        <v>564</v>
      </c>
      <c r="B620" s="757" t="s">
        <v>565</v>
      </c>
      <c r="C620" s="758" t="s">
        <v>588</v>
      </c>
      <c r="D620" s="759" t="s">
        <v>589</v>
      </c>
      <c r="E620" s="760">
        <v>50113001</v>
      </c>
      <c r="F620" s="759" t="s">
        <v>591</v>
      </c>
      <c r="G620" s="758" t="s">
        <v>592</v>
      </c>
      <c r="H620" s="758">
        <v>102133</v>
      </c>
      <c r="I620" s="758">
        <v>2133</v>
      </c>
      <c r="J620" s="758" t="s">
        <v>784</v>
      </c>
      <c r="K620" s="758" t="s">
        <v>785</v>
      </c>
      <c r="L620" s="761">
        <v>28.190000000000008</v>
      </c>
      <c r="M620" s="761">
        <v>12</v>
      </c>
      <c r="N620" s="762">
        <v>338.28000000000009</v>
      </c>
    </row>
    <row r="621" spans="1:14" ht="14.4" customHeight="1" x14ac:dyDescent="0.3">
      <c r="A621" s="756" t="s">
        <v>564</v>
      </c>
      <c r="B621" s="757" t="s">
        <v>565</v>
      </c>
      <c r="C621" s="758" t="s">
        <v>588</v>
      </c>
      <c r="D621" s="759" t="s">
        <v>589</v>
      </c>
      <c r="E621" s="760">
        <v>50113001</v>
      </c>
      <c r="F621" s="759" t="s">
        <v>591</v>
      </c>
      <c r="G621" s="758" t="s">
        <v>592</v>
      </c>
      <c r="H621" s="758">
        <v>198880</v>
      </c>
      <c r="I621" s="758">
        <v>98880</v>
      </c>
      <c r="J621" s="758" t="s">
        <v>1421</v>
      </c>
      <c r="K621" s="758" t="s">
        <v>1422</v>
      </c>
      <c r="L621" s="761">
        <v>201.3</v>
      </c>
      <c r="M621" s="761">
        <v>70</v>
      </c>
      <c r="N621" s="762">
        <v>14091</v>
      </c>
    </row>
    <row r="622" spans="1:14" ht="14.4" customHeight="1" x14ac:dyDescent="0.3">
      <c r="A622" s="756" t="s">
        <v>564</v>
      </c>
      <c r="B622" s="757" t="s">
        <v>565</v>
      </c>
      <c r="C622" s="758" t="s">
        <v>588</v>
      </c>
      <c r="D622" s="759" t="s">
        <v>589</v>
      </c>
      <c r="E622" s="760">
        <v>50113001</v>
      </c>
      <c r="F622" s="759" t="s">
        <v>591</v>
      </c>
      <c r="G622" s="758" t="s">
        <v>592</v>
      </c>
      <c r="H622" s="758">
        <v>47249</v>
      </c>
      <c r="I622" s="758">
        <v>47249</v>
      </c>
      <c r="J622" s="758" t="s">
        <v>792</v>
      </c>
      <c r="K622" s="758" t="s">
        <v>793</v>
      </c>
      <c r="L622" s="761">
        <v>126.5000003013625</v>
      </c>
      <c r="M622" s="761">
        <v>20</v>
      </c>
      <c r="N622" s="762">
        <v>2530.00000602725</v>
      </c>
    </row>
    <row r="623" spans="1:14" ht="14.4" customHeight="1" x14ac:dyDescent="0.3">
      <c r="A623" s="756" t="s">
        <v>564</v>
      </c>
      <c r="B623" s="757" t="s">
        <v>565</v>
      </c>
      <c r="C623" s="758" t="s">
        <v>588</v>
      </c>
      <c r="D623" s="759" t="s">
        <v>589</v>
      </c>
      <c r="E623" s="760">
        <v>50113001</v>
      </c>
      <c r="F623" s="759" t="s">
        <v>591</v>
      </c>
      <c r="G623" s="758" t="s">
        <v>592</v>
      </c>
      <c r="H623" s="758">
        <v>193746</v>
      </c>
      <c r="I623" s="758">
        <v>93746</v>
      </c>
      <c r="J623" s="758" t="s">
        <v>801</v>
      </c>
      <c r="K623" s="758" t="s">
        <v>802</v>
      </c>
      <c r="L623" s="761">
        <v>375.33034749034755</v>
      </c>
      <c r="M623" s="761">
        <v>259</v>
      </c>
      <c r="N623" s="762">
        <v>97210.560000000012</v>
      </c>
    </row>
    <row r="624" spans="1:14" ht="14.4" customHeight="1" x14ac:dyDescent="0.3">
      <c r="A624" s="756" t="s">
        <v>564</v>
      </c>
      <c r="B624" s="757" t="s">
        <v>565</v>
      </c>
      <c r="C624" s="758" t="s">
        <v>588</v>
      </c>
      <c r="D624" s="759" t="s">
        <v>589</v>
      </c>
      <c r="E624" s="760">
        <v>50113001</v>
      </c>
      <c r="F624" s="759" t="s">
        <v>591</v>
      </c>
      <c r="G624" s="758" t="s">
        <v>592</v>
      </c>
      <c r="H624" s="758">
        <v>147193</v>
      </c>
      <c r="I624" s="758">
        <v>47193</v>
      </c>
      <c r="J624" s="758" t="s">
        <v>809</v>
      </c>
      <c r="K624" s="758" t="s">
        <v>808</v>
      </c>
      <c r="L624" s="761">
        <v>216.68</v>
      </c>
      <c r="M624" s="761">
        <v>4</v>
      </c>
      <c r="N624" s="762">
        <v>866.72</v>
      </c>
    </row>
    <row r="625" spans="1:14" ht="14.4" customHeight="1" x14ac:dyDescent="0.3">
      <c r="A625" s="756" t="s">
        <v>564</v>
      </c>
      <c r="B625" s="757" t="s">
        <v>565</v>
      </c>
      <c r="C625" s="758" t="s">
        <v>588</v>
      </c>
      <c r="D625" s="759" t="s">
        <v>589</v>
      </c>
      <c r="E625" s="760">
        <v>50113001</v>
      </c>
      <c r="F625" s="759" t="s">
        <v>591</v>
      </c>
      <c r="G625" s="758" t="s">
        <v>592</v>
      </c>
      <c r="H625" s="758">
        <v>124067</v>
      </c>
      <c r="I625" s="758">
        <v>124067</v>
      </c>
      <c r="J625" s="758" t="s">
        <v>811</v>
      </c>
      <c r="K625" s="758" t="s">
        <v>812</v>
      </c>
      <c r="L625" s="761">
        <v>36.474471490352272</v>
      </c>
      <c r="M625" s="761">
        <v>26</v>
      </c>
      <c r="N625" s="762">
        <v>948.33625874915901</v>
      </c>
    </row>
    <row r="626" spans="1:14" ht="14.4" customHeight="1" x14ac:dyDescent="0.3">
      <c r="A626" s="756" t="s">
        <v>564</v>
      </c>
      <c r="B626" s="757" t="s">
        <v>565</v>
      </c>
      <c r="C626" s="758" t="s">
        <v>588</v>
      </c>
      <c r="D626" s="759" t="s">
        <v>589</v>
      </c>
      <c r="E626" s="760">
        <v>50113001</v>
      </c>
      <c r="F626" s="759" t="s">
        <v>591</v>
      </c>
      <c r="G626" s="758" t="s">
        <v>592</v>
      </c>
      <c r="H626" s="758">
        <v>216572</v>
      </c>
      <c r="I626" s="758">
        <v>216572</v>
      </c>
      <c r="J626" s="758" t="s">
        <v>811</v>
      </c>
      <c r="K626" s="758" t="s">
        <v>812</v>
      </c>
      <c r="L626" s="761">
        <v>36.290000000000006</v>
      </c>
      <c r="M626" s="761">
        <v>4</v>
      </c>
      <c r="N626" s="762">
        <v>145.16000000000003</v>
      </c>
    </row>
    <row r="627" spans="1:14" ht="14.4" customHeight="1" x14ac:dyDescent="0.3">
      <c r="A627" s="756" t="s">
        <v>564</v>
      </c>
      <c r="B627" s="757" t="s">
        <v>565</v>
      </c>
      <c r="C627" s="758" t="s">
        <v>588</v>
      </c>
      <c r="D627" s="759" t="s">
        <v>589</v>
      </c>
      <c r="E627" s="760">
        <v>50113001</v>
      </c>
      <c r="F627" s="759" t="s">
        <v>591</v>
      </c>
      <c r="G627" s="758" t="s">
        <v>592</v>
      </c>
      <c r="H627" s="758">
        <v>51366</v>
      </c>
      <c r="I627" s="758">
        <v>51366</v>
      </c>
      <c r="J627" s="758" t="s">
        <v>817</v>
      </c>
      <c r="K627" s="758" t="s">
        <v>818</v>
      </c>
      <c r="L627" s="761">
        <v>171.59999998137042</v>
      </c>
      <c r="M627" s="761">
        <v>23</v>
      </c>
      <c r="N627" s="762">
        <v>3946.7999995715195</v>
      </c>
    </row>
    <row r="628" spans="1:14" ht="14.4" customHeight="1" x14ac:dyDescent="0.3">
      <c r="A628" s="756" t="s">
        <v>564</v>
      </c>
      <c r="B628" s="757" t="s">
        <v>565</v>
      </c>
      <c r="C628" s="758" t="s">
        <v>588</v>
      </c>
      <c r="D628" s="759" t="s">
        <v>589</v>
      </c>
      <c r="E628" s="760">
        <v>50113001</v>
      </c>
      <c r="F628" s="759" t="s">
        <v>591</v>
      </c>
      <c r="G628" s="758" t="s">
        <v>592</v>
      </c>
      <c r="H628" s="758">
        <v>51367</v>
      </c>
      <c r="I628" s="758">
        <v>51367</v>
      </c>
      <c r="J628" s="758" t="s">
        <v>817</v>
      </c>
      <c r="K628" s="758" t="s">
        <v>819</v>
      </c>
      <c r="L628" s="761">
        <v>92.95</v>
      </c>
      <c r="M628" s="761">
        <v>1</v>
      </c>
      <c r="N628" s="762">
        <v>92.95</v>
      </c>
    </row>
    <row r="629" spans="1:14" ht="14.4" customHeight="1" x14ac:dyDescent="0.3">
      <c r="A629" s="756" t="s">
        <v>564</v>
      </c>
      <c r="B629" s="757" t="s">
        <v>565</v>
      </c>
      <c r="C629" s="758" t="s">
        <v>588</v>
      </c>
      <c r="D629" s="759" t="s">
        <v>589</v>
      </c>
      <c r="E629" s="760">
        <v>50113001</v>
      </c>
      <c r="F629" s="759" t="s">
        <v>591</v>
      </c>
      <c r="G629" s="758" t="s">
        <v>592</v>
      </c>
      <c r="H629" s="758">
        <v>51383</v>
      </c>
      <c r="I629" s="758">
        <v>51383</v>
      </c>
      <c r="J629" s="758" t="s">
        <v>817</v>
      </c>
      <c r="K629" s="758" t="s">
        <v>820</v>
      </c>
      <c r="L629" s="761">
        <v>93.5</v>
      </c>
      <c r="M629" s="761">
        <v>28</v>
      </c>
      <c r="N629" s="762">
        <v>2618</v>
      </c>
    </row>
    <row r="630" spans="1:14" ht="14.4" customHeight="1" x14ac:dyDescent="0.3">
      <c r="A630" s="756" t="s">
        <v>564</v>
      </c>
      <c r="B630" s="757" t="s">
        <v>565</v>
      </c>
      <c r="C630" s="758" t="s">
        <v>588</v>
      </c>
      <c r="D630" s="759" t="s">
        <v>589</v>
      </c>
      <c r="E630" s="760">
        <v>50113001</v>
      </c>
      <c r="F630" s="759" t="s">
        <v>591</v>
      </c>
      <c r="G630" s="758" t="s">
        <v>592</v>
      </c>
      <c r="H630" s="758">
        <v>51384</v>
      </c>
      <c r="I630" s="758">
        <v>51384</v>
      </c>
      <c r="J630" s="758" t="s">
        <v>817</v>
      </c>
      <c r="K630" s="758" t="s">
        <v>821</v>
      </c>
      <c r="L630" s="761">
        <v>192.5</v>
      </c>
      <c r="M630" s="761">
        <v>30</v>
      </c>
      <c r="N630" s="762">
        <v>5775</v>
      </c>
    </row>
    <row r="631" spans="1:14" ht="14.4" customHeight="1" x14ac:dyDescent="0.3">
      <c r="A631" s="756" t="s">
        <v>564</v>
      </c>
      <c r="B631" s="757" t="s">
        <v>565</v>
      </c>
      <c r="C631" s="758" t="s">
        <v>588</v>
      </c>
      <c r="D631" s="759" t="s">
        <v>589</v>
      </c>
      <c r="E631" s="760">
        <v>50113001</v>
      </c>
      <c r="F631" s="759" t="s">
        <v>591</v>
      </c>
      <c r="G631" s="758" t="s">
        <v>592</v>
      </c>
      <c r="H631" s="758">
        <v>394712</v>
      </c>
      <c r="I631" s="758">
        <v>0</v>
      </c>
      <c r="J631" s="758" t="s">
        <v>1252</v>
      </c>
      <c r="K631" s="758" t="s">
        <v>1253</v>
      </c>
      <c r="L631" s="761">
        <v>23.70076858181227</v>
      </c>
      <c r="M631" s="761">
        <v>570</v>
      </c>
      <c r="N631" s="762">
        <v>13509.438091632994</v>
      </c>
    </row>
    <row r="632" spans="1:14" ht="14.4" customHeight="1" x14ac:dyDescent="0.3">
      <c r="A632" s="756" t="s">
        <v>564</v>
      </c>
      <c r="B632" s="757" t="s">
        <v>565</v>
      </c>
      <c r="C632" s="758" t="s">
        <v>588</v>
      </c>
      <c r="D632" s="759" t="s">
        <v>589</v>
      </c>
      <c r="E632" s="760">
        <v>50113001</v>
      </c>
      <c r="F632" s="759" t="s">
        <v>591</v>
      </c>
      <c r="G632" s="758" t="s">
        <v>592</v>
      </c>
      <c r="H632" s="758">
        <v>158233</v>
      </c>
      <c r="I632" s="758">
        <v>58233</v>
      </c>
      <c r="J632" s="758" t="s">
        <v>1423</v>
      </c>
      <c r="K632" s="758" t="s">
        <v>1424</v>
      </c>
      <c r="L632" s="761">
        <v>558.75710416666675</v>
      </c>
      <c r="M632" s="761">
        <v>480</v>
      </c>
      <c r="N632" s="762">
        <v>268203.41000000003</v>
      </c>
    </row>
    <row r="633" spans="1:14" ht="14.4" customHeight="1" x14ac:dyDescent="0.3">
      <c r="A633" s="756" t="s">
        <v>564</v>
      </c>
      <c r="B633" s="757" t="s">
        <v>565</v>
      </c>
      <c r="C633" s="758" t="s">
        <v>588</v>
      </c>
      <c r="D633" s="759" t="s">
        <v>589</v>
      </c>
      <c r="E633" s="760">
        <v>50113001</v>
      </c>
      <c r="F633" s="759" t="s">
        <v>591</v>
      </c>
      <c r="G633" s="758" t="s">
        <v>592</v>
      </c>
      <c r="H633" s="758">
        <v>100802</v>
      </c>
      <c r="I633" s="758">
        <v>1000</v>
      </c>
      <c r="J633" s="758" t="s">
        <v>832</v>
      </c>
      <c r="K633" s="758" t="s">
        <v>833</v>
      </c>
      <c r="L633" s="761">
        <v>72.756823940956465</v>
      </c>
      <c r="M633" s="761">
        <v>6</v>
      </c>
      <c r="N633" s="762">
        <v>436.54094364573882</v>
      </c>
    </row>
    <row r="634" spans="1:14" ht="14.4" customHeight="1" x14ac:dyDescent="0.3">
      <c r="A634" s="756" t="s">
        <v>564</v>
      </c>
      <c r="B634" s="757" t="s">
        <v>565</v>
      </c>
      <c r="C634" s="758" t="s">
        <v>588</v>
      </c>
      <c r="D634" s="759" t="s">
        <v>589</v>
      </c>
      <c r="E634" s="760">
        <v>50113001</v>
      </c>
      <c r="F634" s="759" t="s">
        <v>591</v>
      </c>
      <c r="G634" s="758" t="s">
        <v>592</v>
      </c>
      <c r="H634" s="758">
        <v>134821</v>
      </c>
      <c r="I634" s="758">
        <v>134821</v>
      </c>
      <c r="J634" s="758" t="s">
        <v>1425</v>
      </c>
      <c r="K634" s="758" t="s">
        <v>1426</v>
      </c>
      <c r="L634" s="761">
        <v>264.99</v>
      </c>
      <c r="M634" s="761">
        <v>9</v>
      </c>
      <c r="N634" s="762">
        <v>2384.91</v>
      </c>
    </row>
    <row r="635" spans="1:14" ht="14.4" customHeight="1" x14ac:dyDescent="0.3">
      <c r="A635" s="756" t="s">
        <v>564</v>
      </c>
      <c r="B635" s="757" t="s">
        <v>565</v>
      </c>
      <c r="C635" s="758" t="s">
        <v>588</v>
      </c>
      <c r="D635" s="759" t="s">
        <v>589</v>
      </c>
      <c r="E635" s="760">
        <v>50113001</v>
      </c>
      <c r="F635" s="759" t="s">
        <v>591</v>
      </c>
      <c r="G635" s="758" t="s">
        <v>592</v>
      </c>
      <c r="H635" s="758">
        <v>114773</v>
      </c>
      <c r="I635" s="758">
        <v>1055525</v>
      </c>
      <c r="J635" s="758" t="s">
        <v>1427</v>
      </c>
      <c r="K635" s="758" t="s">
        <v>1259</v>
      </c>
      <c r="L635" s="761">
        <v>1507.0074999999999</v>
      </c>
      <c r="M635" s="761">
        <v>1</v>
      </c>
      <c r="N635" s="762">
        <v>1507.0074999999999</v>
      </c>
    </row>
    <row r="636" spans="1:14" ht="14.4" customHeight="1" x14ac:dyDescent="0.3">
      <c r="A636" s="756" t="s">
        <v>564</v>
      </c>
      <c r="B636" s="757" t="s">
        <v>565</v>
      </c>
      <c r="C636" s="758" t="s">
        <v>588</v>
      </c>
      <c r="D636" s="759" t="s">
        <v>589</v>
      </c>
      <c r="E636" s="760">
        <v>50113001</v>
      </c>
      <c r="F636" s="759" t="s">
        <v>591</v>
      </c>
      <c r="G636" s="758" t="s">
        <v>592</v>
      </c>
      <c r="H636" s="758">
        <v>102486</v>
      </c>
      <c r="I636" s="758">
        <v>2486</v>
      </c>
      <c r="J636" s="758" t="s">
        <v>1428</v>
      </c>
      <c r="K636" s="758" t="s">
        <v>1429</v>
      </c>
      <c r="L636" s="761">
        <v>115.94000000000005</v>
      </c>
      <c r="M636" s="761">
        <v>6</v>
      </c>
      <c r="N636" s="762">
        <v>695.64000000000033</v>
      </c>
    </row>
    <row r="637" spans="1:14" ht="14.4" customHeight="1" x14ac:dyDescent="0.3">
      <c r="A637" s="756" t="s">
        <v>564</v>
      </c>
      <c r="B637" s="757" t="s">
        <v>565</v>
      </c>
      <c r="C637" s="758" t="s">
        <v>588</v>
      </c>
      <c r="D637" s="759" t="s">
        <v>589</v>
      </c>
      <c r="E637" s="760">
        <v>50113001</v>
      </c>
      <c r="F637" s="759" t="s">
        <v>591</v>
      </c>
      <c r="G637" s="758" t="s">
        <v>592</v>
      </c>
      <c r="H637" s="758">
        <v>107678</v>
      </c>
      <c r="I637" s="758">
        <v>107678</v>
      </c>
      <c r="J637" s="758" t="s">
        <v>838</v>
      </c>
      <c r="K637" s="758" t="s">
        <v>839</v>
      </c>
      <c r="L637" s="761">
        <v>438.89994849946163</v>
      </c>
      <c r="M637" s="761">
        <v>4</v>
      </c>
      <c r="N637" s="762">
        <v>1755.5997939978465</v>
      </c>
    </row>
    <row r="638" spans="1:14" ht="14.4" customHeight="1" x14ac:dyDescent="0.3">
      <c r="A638" s="756" t="s">
        <v>564</v>
      </c>
      <c r="B638" s="757" t="s">
        <v>565</v>
      </c>
      <c r="C638" s="758" t="s">
        <v>588</v>
      </c>
      <c r="D638" s="759" t="s">
        <v>589</v>
      </c>
      <c r="E638" s="760">
        <v>50113001</v>
      </c>
      <c r="F638" s="759" t="s">
        <v>591</v>
      </c>
      <c r="G638" s="758" t="s">
        <v>592</v>
      </c>
      <c r="H638" s="758">
        <v>848725</v>
      </c>
      <c r="I638" s="758">
        <v>107677</v>
      </c>
      <c r="J638" s="758" t="s">
        <v>838</v>
      </c>
      <c r="K638" s="758" t="s">
        <v>840</v>
      </c>
      <c r="L638" s="761">
        <v>382.11</v>
      </c>
      <c r="M638" s="761">
        <v>2</v>
      </c>
      <c r="N638" s="762">
        <v>764.22</v>
      </c>
    </row>
    <row r="639" spans="1:14" ht="14.4" customHeight="1" x14ac:dyDescent="0.3">
      <c r="A639" s="756" t="s">
        <v>564</v>
      </c>
      <c r="B639" s="757" t="s">
        <v>565</v>
      </c>
      <c r="C639" s="758" t="s">
        <v>588</v>
      </c>
      <c r="D639" s="759" t="s">
        <v>589</v>
      </c>
      <c r="E639" s="760">
        <v>50113001</v>
      </c>
      <c r="F639" s="759" t="s">
        <v>591</v>
      </c>
      <c r="G639" s="758" t="s">
        <v>592</v>
      </c>
      <c r="H639" s="758">
        <v>900441</v>
      </c>
      <c r="I639" s="758">
        <v>0</v>
      </c>
      <c r="J639" s="758" t="s">
        <v>1264</v>
      </c>
      <c r="K639" s="758" t="s">
        <v>1265</v>
      </c>
      <c r="L639" s="761">
        <v>162.14829260531064</v>
      </c>
      <c r="M639" s="761">
        <v>3</v>
      </c>
      <c r="N639" s="762">
        <v>486.44487781593193</v>
      </c>
    </row>
    <row r="640" spans="1:14" ht="14.4" customHeight="1" x14ac:dyDescent="0.3">
      <c r="A640" s="756" t="s">
        <v>564</v>
      </c>
      <c r="B640" s="757" t="s">
        <v>565</v>
      </c>
      <c r="C640" s="758" t="s">
        <v>588</v>
      </c>
      <c r="D640" s="759" t="s">
        <v>589</v>
      </c>
      <c r="E640" s="760">
        <v>50113001</v>
      </c>
      <c r="F640" s="759" t="s">
        <v>591</v>
      </c>
      <c r="G640" s="758" t="s">
        <v>592</v>
      </c>
      <c r="H640" s="758">
        <v>500989</v>
      </c>
      <c r="I640" s="758">
        <v>0</v>
      </c>
      <c r="J640" s="758" t="s">
        <v>1430</v>
      </c>
      <c r="K640" s="758" t="s">
        <v>566</v>
      </c>
      <c r="L640" s="761">
        <v>62.712883922137905</v>
      </c>
      <c r="M640" s="761">
        <v>58</v>
      </c>
      <c r="N640" s="762">
        <v>3637.3472674839986</v>
      </c>
    </row>
    <row r="641" spans="1:14" ht="14.4" customHeight="1" x14ac:dyDescent="0.3">
      <c r="A641" s="756" t="s">
        <v>564</v>
      </c>
      <c r="B641" s="757" t="s">
        <v>565</v>
      </c>
      <c r="C641" s="758" t="s">
        <v>588</v>
      </c>
      <c r="D641" s="759" t="s">
        <v>589</v>
      </c>
      <c r="E641" s="760">
        <v>50113001</v>
      </c>
      <c r="F641" s="759" t="s">
        <v>591</v>
      </c>
      <c r="G641" s="758" t="s">
        <v>592</v>
      </c>
      <c r="H641" s="758">
        <v>500979</v>
      </c>
      <c r="I641" s="758">
        <v>0</v>
      </c>
      <c r="J641" s="758" t="s">
        <v>1431</v>
      </c>
      <c r="K641" s="758" t="s">
        <v>566</v>
      </c>
      <c r="L641" s="761">
        <v>52.15</v>
      </c>
      <c r="M641" s="761">
        <v>4</v>
      </c>
      <c r="N641" s="762">
        <v>208.6</v>
      </c>
    </row>
    <row r="642" spans="1:14" ht="14.4" customHeight="1" x14ac:dyDescent="0.3">
      <c r="A642" s="756" t="s">
        <v>564</v>
      </c>
      <c r="B642" s="757" t="s">
        <v>565</v>
      </c>
      <c r="C642" s="758" t="s">
        <v>588</v>
      </c>
      <c r="D642" s="759" t="s">
        <v>589</v>
      </c>
      <c r="E642" s="760">
        <v>50113001</v>
      </c>
      <c r="F642" s="759" t="s">
        <v>591</v>
      </c>
      <c r="G642" s="758" t="s">
        <v>592</v>
      </c>
      <c r="H642" s="758">
        <v>900814</v>
      </c>
      <c r="I642" s="758">
        <v>0</v>
      </c>
      <c r="J642" s="758" t="s">
        <v>1432</v>
      </c>
      <c r="K642" s="758" t="s">
        <v>566</v>
      </c>
      <c r="L642" s="761">
        <v>356.81169995044138</v>
      </c>
      <c r="M642" s="761">
        <v>2</v>
      </c>
      <c r="N642" s="762">
        <v>713.62339990088276</v>
      </c>
    </row>
    <row r="643" spans="1:14" ht="14.4" customHeight="1" x14ac:dyDescent="0.3">
      <c r="A643" s="756" t="s">
        <v>564</v>
      </c>
      <c r="B643" s="757" t="s">
        <v>565</v>
      </c>
      <c r="C643" s="758" t="s">
        <v>588</v>
      </c>
      <c r="D643" s="759" t="s">
        <v>589</v>
      </c>
      <c r="E643" s="760">
        <v>50113001</v>
      </c>
      <c r="F643" s="759" t="s">
        <v>591</v>
      </c>
      <c r="G643" s="758" t="s">
        <v>592</v>
      </c>
      <c r="H643" s="758">
        <v>109210</v>
      </c>
      <c r="I643" s="758">
        <v>9210</v>
      </c>
      <c r="J643" s="758" t="s">
        <v>1433</v>
      </c>
      <c r="K643" s="758" t="s">
        <v>1434</v>
      </c>
      <c r="L643" s="761">
        <v>293.51333333333332</v>
      </c>
      <c r="M643" s="761">
        <v>3</v>
      </c>
      <c r="N643" s="762">
        <v>880.54</v>
      </c>
    </row>
    <row r="644" spans="1:14" ht="14.4" customHeight="1" x14ac:dyDescent="0.3">
      <c r="A644" s="756" t="s">
        <v>564</v>
      </c>
      <c r="B644" s="757" t="s">
        <v>565</v>
      </c>
      <c r="C644" s="758" t="s">
        <v>588</v>
      </c>
      <c r="D644" s="759" t="s">
        <v>589</v>
      </c>
      <c r="E644" s="760">
        <v>50113001</v>
      </c>
      <c r="F644" s="759" t="s">
        <v>591</v>
      </c>
      <c r="G644" s="758" t="s">
        <v>592</v>
      </c>
      <c r="H644" s="758">
        <v>100498</v>
      </c>
      <c r="I644" s="758">
        <v>498</v>
      </c>
      <c r="J644" s="758" t="s">
        <v>872</v>
      </c>
      <c r="K644" s="758" t="s">
        <v>902</v>
      </c>
      <c r="L644" s="761">
        <v>96.82</v>
      </c>
      <c r="M644" s="761">
        <v>2</v>
      </c>
      <c r="N644" s="762">
        <v>193.64</v>
      </c>
    </row>
    <row r="645" spans="1:14" ht="14.4" customHeight="1" x14ac:dyDescent="0.3">
      <c r="A645" s="756" t="s">
        <v>564</v>
      </c>
      <c r="B645" s="757" t="s">
        <v>565</v>
      </c>
      <c r="C645" s="758" t="s">
        <v>588</v>
      </c>
      <c r="D645" s="759" t="s">
        <v>589</v>
      </c>
      <c r="E645" s="760">
        <v>50113001</v>
      </c>
      <c r="F645" s="759" t="s">
        <v>591</v>
      </c>
      <c r="G645" s="758" t="s">
        <v>592</v>
      </c>
      <c r="H645" s="758">
        <v>100499</v>
      </c>
      <c r="I645" s="758">
        <v>499</v>
      </c>
      <c r="J645" s="758" t="s">
        <v>872</v>
      </c>
      <c r="K645" s="758" t="s">
        <v>873</v>
      </c>
      <c r="L645" s="761">
        <v>100.76000000000003</v>
      </c>
      <c r="M645" s="761">
        <v>19</v>
      </c>
      <c r="N645" s="762">
        <v>1914.4400000000005</v>
      </c>
    </row>
    <row r="646" spans="1:14" ht="14.4" customHeight="1" x14ac:dyDescent="0.3">
      <c r="A646" s="756" t="s">
        <v>564</v>
      </c>
      <c r="B646" s="757" t="s">
        <v>565</v>
      </c>
      <c r="C646" s="758" t="s">
        <v>588</v>
      </c>
      <c r="D646" s="759" t="s">
        <v>589</v>
      </c>
      <c r="E646" s="760">
        <v>50113001</v>
      </c>
      <c r="F646" s="759" t="s">
        <v>591</v>
      </c>
      <c r="G646" s="758" t="s">
        <v>592</v>
      </c>
      <c r="H646" s="758">
        <v>100502</v>
      </c>
      <c r="I646" s="758">
        <v>502</v>
      </c>
      <c r="J646" s="758" t="s">
        <v>882</v>
      </c>
      <c r="K646" s="758" t="s">
        <v>883</v>
      </c>
      <c r="L646" s="761">
        <v>240.31999999999994</v>
      </c>
      <c r="M646" s="761">
        <v>1</v>
      </c>
      <c r="N646" s="762">
        <v>240.31999999999994</v>
      </c>
    </row>
    <row r="647" spans="1:14" ht="14.4" customHeight="1" x14ac:dyDescent="0.3">
      <c r="A647" s="756" t="s">
        <v>564</v>
      </c>
      <c r="B647" s="757" t="s">
        <v>565</v>
      </c>
      <c r="C647" s="758" t="s">
        <v>588</v>
      </c>
      <c r="D647" s="759" t="s">
        <v>589</v>
      </c>
      <c r="E647" s="760">
        <v>50113001</v>
      </c>
      <c r="F647" s="759" t="s">
        <v>591</v>
      </c>
      <c r="G647" s="758" t="s">
        <v>592</v>
      </c>
      <c r="H647" s="758">
        <v>102684</v>
      </c>
      <c r="I647" s="758">
        <v>2684</v>
      </c>
      <c r="J647" s="758" t="s">
        <v>882</v>
      </c>
      <c r="K647" s="758" t="s">
        <v>884</v>
      </c>
      <c r="L647" s="761">
        <v>72.312984470623533</v>
      </c>
      <c r="M647" s="761">
        <v>29</v>
      </c>
      <c r="N647" s="762">
        <v>2097.0765496480826</v>
      </c>
    </row>
    <row r="648" spans="1:14" ht="14.4" customHeight="1" x14ac:dyDescent="0.3">
      <c r="A648" s="756" t="s">
        <v>564</v>
      </c>
      <c r="B648" s="757" t="s">
        <v>565</v>
      </c>
      <c r="C648" s="758" t="s">
        <v>588</v>
      </c>
      <c r="D648" s="759" t="s">
        <v>589</v>
      </c>
      <c r="E648" s="760">
        <v>50113001</v>
      </c>
      <c r="F648" s="759" t="s">
        <v>591</v>
      </c>
      <c r="G648" s="758" t="s">
        <v>595</v>
      </c>
      <c r="H648" s="758">
        <v>127737</v>
      </c>
      <c r="I648" s="758">
        <v>127737</v>
      </c>
      <c r="J648" s="758" t="s">
        <v>888</v>
      </c>
      <c r="K648" s="758" t="s">
        <v>889</v>
      </c>
      <c r="L648" s="761">
        <v>67.319999999999993</v>
      </c>
      <c r="M648" s="761">
        <v>12</v>
      </c>
      <c r="N648" s="762">
        <v>807.83999999999992</v>
      </c>
    </row>
    <row r="649" spans="1:14" ht="14.4" customHeight="1" x14ac:dyDescent="0.3">
      <c r="A649" s="756" t="s">
        <v>564</v>
      </c>
      <c r="B649" s="757" t="s">
        <v>565</v>
      </c>
      <c r="C649" s="758" t="s">
        <v>588</v>
      </c>
      <c r="D649" s="759" t="s">
        <v>589</v>
      </c>
      <c r="E649" s="760">
        <v>50113001</v>
      </c>
      <c r="F649" s="759" t="s">
        <v>591</v>
      </c>
      <c r="G649" s="758" t="s">
        <v>595</v>
      </c>
      <c r="H649" s="758">
        <v>127738</v>
      </c>
      <c r="I649" s="758">
        <v>127738</v>
      </c>
      <c r="J649" s="758" t="s">
        <v>888</v>
      </c>
      <c r="K649" s="758" t="s">
        <v>1280</v>
      </c>
      <c r="L649" s="761">
        <v>95.370026365263953</v>
      </c>
      <c r="M649" s="761">
        <v>20</v>
      </c>
      <c r="N649" s="762">
        <v>1907.400527305279</v>
      </c>
    </row>
    <row r="650" spans="1:14" ht="14.4" customHeight="1" x14ac:dyDescent="0.3">
      <c r="A650" s="756" t="s">
        <v>564</v>
      </c>
      <c r="B650" s="757" t="s">
        <v>565</v>
      </c>
      <c r="C650" s="758" t="s">
        <v>588</v>
      </c>
      <c r="D650" s="759" t="s">
        <v>589</v>
      </c>
      <c r="E650" s="760">
        <v>50113001</v>
      </c>
      <c r="F650" s="759" t="s">
        <v>591</v>
      </c>
      <c r="G650" s="758" t="s">
        <v>592</v>
      </c>
      <c r="H650" s="758">
        <v>194763</v>
      </c>
      <c r="I650" s="758">
        <v>94763</v>
      </c>
      <c r="J650" s="758" t="s">
        <v>1285</v>
      </c>
      <c r="K650" s="758" t="s">
        <v>1286</v>
      </c>
      <c r="L650" s="761">
        <v>84.379242467770311</v>
      </c>
      <c r="M650" s="761">
        <v>1</v>
      </c>
      <c r="N650" s="762">
        <v>84.379242467770311</v>
      </c>
    </row>
    <row r="651" spans="1:14" ht="14.4" customHeight="1" x14ac:dyDescent="0.3">
      <c r="A651" s="756" t="s">
        <v>564</v>
      </c>
      <c r="B651" s="757" t="s">
        <v>565</v>
      </c>
      <c r="C651" s="758" t="s">
        <v>588</v>
      </c>
      <c r="D651" s="759" t="s">
        <v>589</v>
      </c>
      <c r="E651" s="760">
        <v>50113001</v>
      </c>
      <c r="F651" s="759" t="s">
        <v>591</v>
      </c>
      <c r="G651" s="758" t="s">
        <v>592</v>
      </c>
      <c r="H651" s="758">
        <v>104307</v>
      </c>
      <c r="I651" s="758">
        <v>4307</v>
      </c>
      <c r="J651" s="758" t="s">
        <v>912</v>
      </c>
      <c r="K651" s="758" t="s">
        <v>913</v>
      </c>
      <c r="L651" s="761">
        <v>353.63</v>
      </c>
      <c r="M651" s="761">
        <v>1</v>
      </c>
      <c r="N651" s="762">
        <v>353.63</v>
      </c>
    </row>
    <row r="652" spans="1:14" ht="14.4" customHeight="1" x14ac:dyDescent="0.3">
      <c r="A652" s="756" t="s">
        <v>564</v>
      </c>
      <c r="B652" s="757" t="s">
        <v>565</v>
      </c>
      <c r="C652" s="758" t="s">
        <v>588</v>
      </c>
      <c r="D652" s="759" t="s">
        <v>589</v>
      </c>
      <c r="E652" s="760">
        <v>50113001</v>
      </c>
      <c r="F652" s="759" t="s">
        <v>591</v>
      </c>
      <c r="G652" s="758" t="s">
        <v>592</v>
      </c>
      <c r="H652" s="758">
        <v>100536</v>
      </c>
      <c r="I652" s="758">
        <v>536</v>
      </c>
      <c r="J652" s="758" t="s">
        <v>914</v>
      </c>
      <c r="K652" s="758" t="s">
        <v>599</v>
      </c>
      <c r="L652" s="761">
        <v>127.49076923076923</v>
      </c>
      <c r="M652" s="761">
        <v>130</v>
      </c>
      <c r="N652" s="762">
        <v>16573.8</v>
      </c>
    </row>
    <row r="653" spans="1:14" ht="14.4" customHeight="1" x14ac:dyDescent="0.3">
      <c r="A653" s="756" t="s">
        <v>564</v>
      </c>
      <c r="B653" s="757" t="s">
        <v>565</v>
      </c>
      <c r="C653" s="758" t="s">
        <v>588</v>
      </c>
      <c r="D653" s="759" t="s">
        <v>589</v>
      </c>
      <c r="E653" s="760">
        <v>50113001</v>
      </c>
      <c r="F653" s="759" t="s">
        <v>591</v>
      </c>
      <c r="G653" s="758" t="s">
        <v>592</v>
      </c>
      <c r="H653" s="758">
        <v>100874</v>
      </c>
      <c r="I653" s="758">
        <v>874</v>
      </c>
      <c r="J653" s="758" t="s">
        <v>921</v>
      </c>
      <c r="K653" s="758" t="s">
        <v>922</v>
      </c>
      <c r="L653" s="761">
        <v>45.223076923076931</v>
      </c>
      <c r="M653" s="761">
        <v>26</v>
      </c>
      <c r="N653" s="762">
        <v>1175.8000000000002</v>
      </c>
    </row>
    <row r="654" spans="1:14" ht="14.4" customHeight="1" x14ac:dyDescent="0.3">
      <c r="A654" s="756" t="s">
        <v>564</v>
      </c>
      <c r="B654" s="757" t="s">
        <v>565</v>
      </c>
      <c r="C654" s="758" t="s">
        <v>588</v>
      </c>
      <c r="D654" s="759" t="s">
        <v>589</v>
      </c>
      <c r="E654" s="760">
        <v>50113001</v>
      </c>
      <c r="F654" s="759" t="s">
        <v>591</v>
      </c>
      <c r="G654" s="758" t="s">
        <v>592</v>
      </c>
      <c r="H654" s="758">
        <v>849310</v>
      </c>
      <c r="I654" s="758">
        <v>126689</v>
      </c>
      <c r="J654" s="758" t="s">
        <v>945</v>
      </c>
      <c r="K654" s="758" t="s">
        <v>946</v>
      </c>
      <c r="L654" s="761">
        <v>218.9</v>
      </c>
      <c r="M654" s="761">
        <v>6</v>
      </c>
      <c r="N654" s="762">
        <v>1313.4</v>
      </c>
    </row>
    <row r="655" spans="1:14" ht="14.4" customHeight="1" x14ac:dyDescent="0.3">
      <c r="A655" s="756" t="s">
        <v>564</v>
      </c>
      <c r="B655" s="757" t="s">
        <v>565</v>
      </c>
      <c r="C655" s="758" t="s">
        <v>588</v>
      </c>
      <c r="D655" s="759" t="s">
        <v>589</v>
      </c>
      <c r="E655" s="760">
        <v>50113001</v>
      </c>
      <c r="F655" s="759" t="s">
        <v>591</v>
      </c>
      <c r="G655" s="758" t="s">
        <v>592</v>
      </c>
      <c r="H655" s="758">
        <v>129027</v>
      </c>
      <c r="I655" s="758">
        <v>129027</v>
      </c>
      <c r="J655" s="758" t="s">
        <v>1297</v>
      </c>
      <c r="K655" s="758" t="s">
        <v>1298</v>
      </c>
      <c r="L655" s="761">
        <v>841.4999363897241</v>
      </c>
      <c r="M655" s="761">
        <v>16</v>
      </c>
      <c r="N655" s="762">
        <v>13463.998982235586</v>
      </c>
    </row>
    <row r="656" spans="1:14" ht="14.4" customHeight="1" x14ac:dyDescent="0.3">
      <c r="A656" s="756" t="s">
        <v>564</v>
      </c>
      <c r="B656" s="757" t="s">
        <v>565</v>
      </c>
      <c r="C656" s="758" t="s">
        <v>588</v>
      </c>
      <c r="D656" s="759" t="s">
        <v>589</v>
      </c>
      <c r="E656" s="760">
        <v>50113001</v>
      </c>
      <c r="F656" s="759" t="s">
        <v>591</v>
      </c>
      <c r="G656" s="758" t="s">
        <v>592</v>
      </c>
      <c r="H656" s="758">
        <v>113373</v>
      </c>
      <c r="I656" s="758">
        <v>154858</v>
      </c>
      <c r="J656" s="758" t="s">
        <v>1301</v>
      </c>
      <c r="K656" s="758" t="s">
        <v>1302</v>
      </c>
      <c r="L656" s="761">
        <v>257.89940594059402</v>
      </c>
      <c r="M656" s="761">
        <v>303</v>
      </c>
      <c r="N656" s="762">
        <v>78143.51999999999</v>
      </c>
    </row>
    <row r="657" spans="1:14" ht="14.4" customHeight="1" x14ac:dyDescent="0.3">
      <c r="A657" s="756" t="s">
        <v>564</v>
      </c>
      <c r="B657" s="757" t="s">
        <v>565</v>
      </c>
      <c r="C657" s="758" t="s">
        <v>588</v>
      </c>
      <c r="D657" s="759" t="s">
        <v>589</v>
      </c>
      <c r="E657" s="760">
        <v>50113001</v>
      </c>
      <c r="F657" s="759" t="s">
        <v>591</v>
      </c>
      <c r="G657" s="758" t="s">
        <v>592</v>
      </c>
      <c r="H657" s="758">
        <v>187721</v>
      </c>
      <c r="I657" s="758">
        <v>87721</v>
      </c>
      <c r="J657" s="758" t="s">
        <v>1303</v>
      </c>
      <c r="K657" s="758" t="s">
        <v>1304</v>
      </c>
      <c r="L657" s="761">
        <v>109.96000000000001</v>
      </c>
      <c r="M657" s="761">
        <v>10</v>
      </c>
      <c r="N657" s="762">
        <v>1099.6000000000001</v>
      </c>
    </row>
    <row r="658" spans="1:14" ht="14.4" customHeight="1" x14ac:dyDescent="0.3">
      <c r="A658" s="756" t="s">
        <v>564</v>
      </c>
      <c r="B658" s="757" t="s">
        <v>565</v>
      </c>
      <c r="C658" s="758" t="s">
        <v>588</v>
      </c>
      <c r="D658" s="759" t="s">
        <v>589</v>
      </c>
      <c r="E658" s="760">
        <v>50113001</v>
      </c>
      <c r="F658" s="759" t="s">
        <v>591</v>
      </c>
      <c r="G658" s="758" t="s">
        <v>592</v>
      </c>
      <c r="H658" s="758">
        <v>118304</v>
      </c>
      <c r="I658" s="758">
        <v>18304</v>
      </c>
      <c r="J658" s="758" t="s">
        <v>953</v>
      </c>
      <c r="K658" s="758" t="s">
        <v>954</v>
      </c>
      <c r="L658" s="761">
        <v>185.61062110983497</v>
      </c>
      <c r="M658" s="761">
        <v>63</v>
      </c>
      <c r="N658" s="762">
        <v>11693.469129919602</v>
      </c>
    </row>
    <row r="659" spans="1:14" ht="14.4" customHeight="1" x14ac:dyDescent="0.3">
      <c r="A659" s="756" t="s">
        <v>564</v>
      </c>
      <c r="B659" s="757" t="s">
        <v>565</v>
      </c>
      <c r="C659" s="758" t="s">
        <v>588</v>
      </c>
      <c r="D659" s="759" t="s">
        <v>589</v>
      </c>
      <c r="E659" s="760">
        <v>50113001</v>
      </c>
      <c r="F659" s="759" t="s">
        <v>591</v>
      </c>
      <c r="G659" s="758" t="s">
        <v>592</v>
      </c>
      <c r="H659" s="758">
        <v>118305</v>
      </c>
      <c r="I659" s="758">
        <v>18305</v>
      </c>
      <c r="J659" s="758" t="s">
        <v>953</v>
      </c>
      <c r="K659" s="758" t="s">
        <v>955</v>
      </c>
      <c r="L659" s="761">
        <v>241.99999896158221</v>
      </c>
      <c r="M659" s="761">
        <v>46</v>
      </c>
      <c r="N659" s="762">
        <v>11131.999952232782</v>
      </c>
    </row>
    <row r="660" spans="1:14" ht="14.4" customHeight="1" x14ac:dyDescent="0.3">
      <c r="A660" s="756" t="s">
        <v>564</v>
      </c>
      <c r="B660" s="757" t="s">
        <v>565</v>
      </c>
      <c r="C660" s="758" t="s">
        <v>588</v>
      </c>
      <c r="D660" s="759" t="s">
        <v>589</v>
      </c>
      <c r="E660" s="760">
        <v>50113001</v>
      </c>
      <c r="F660" s="759" t="s">
        <v>591</v>
      </c>
      <c r="G660" s="758" t="s">
        <v>592</v>
      </c>
      <c r="H660" s="758">
        <v>159357</v>
      </c>
      <c r="I660" s="758">
        <v>59357</v>
      </c>
      <c r="J660" s="758" t="s">
        <v>1309</v>
      </c>
      <c r="K660" s="758" t="s">
        <v>1310</v>
      </c>
      <c r="L660" s="761">
        <v>188.88019561523814</v>
      </c>
      <c r="M660" s="761">
        <v>37</v>
      </c>
      <c r="N660" s="762">
        <v>6988.5672377638111</v>
      </c>
    </row>
    <row r="661" spans="1:14" ht="14.4" customHeight="1" x14ac:dyDescent="0.3">
      <c r="A661" s="756" t="s">
        <v>564</v>
      </c>
      <c r="B661" s="757" t="s">
        <v>565</v>
      </c>
      <c r="C661" s="758" t="s">
        <v>588</v>
      </c>
      <c r="D661" s="759" t="s">
        <v>589</v>
      </c>
      <c r="E661" s="760">
        <v>50113001</v>
      </c>
      <c r="F661" s="759" t="s">
        <v>591</v>
      </c>
      <c r="G661" s="758" t="s">
        <v>592</v>
      </c>
      <c r="H661" s="758">
        <v>159358</v>
      </c>
      <c r="I661" s="758">
        <v>59358</v>
      </c>
      <c r="J661" s="758" t="s">
        <v>1309</v>
      </c>
      <c r="K661" s="758" t="s">
        <v>1435</v>
      </c>
      <c r="L661" s="761">
        <v>326.48</v>
      </c>
      <c r="M661" s="761">
        <v>2</v>
      </c>
      <c r="N661" s="762">
        <v>652.96</v>
      </c>
    </row>
    <row r="662" spans="1:14" ht="14.4" customHeight="1" x14ac:dyDescent="0.3">
      <c r="A662" s="756" t="s">
        <v>564</v>
      </c>
      <c r="B662" s="757" t="s">
        <v>565</v>
      </c>
      <c r="C662" s="758" t="s">
        <v>588</v>
      </c>
      <c r="D662" s="759" t="s">
        <v>589</v>
      </c>
      <c r="E662" s="760">
        <v>50113001</v>
      </c>
      <c r="F662" s="759" t="s">
        <v>591</v>
      </c>
      <c r="G662" s="758" t="s">
        <v>592</v>
      </c>
      <c r="H662" s="758">
        <v>846853</v>
      </c>
      <c r="I662" s="758">
        <v>124418</v>
      </c>
      <c r="J662" s="758" t="s">
        <v>1311</v>
      </c>
      <c r="K662" s="758" t="s">
        <v>1312</v>
      </c>
      <c r="L662" s="761">
        <v>660</v>
      </c>
      <c r="M662" s="761">
        <v>4</v>
      </c>
      <c r="N662" s="762">
        <v>2640</v>
      </c>
    </row>
    <row r="663" spans="1:14" ht="14.4" customHeight="1" x14ac:dyDescent="0.3">
      <c r="A663" s="756" t="s">
        <v>564</v>
      </c>
      <c r="B663" s="757" t="s">
        <v>565</v>
      </c>
      <c r="C663" s="758" t="s">
        <v>588</v>
      </c>
      <c r="D663" s="759" t="s">
        <v>589</v>
      </c>
      <c r="E663" s="760">
        <v>50113001</v>
      </c>
      <c r="F663" s="759" t="s">
        <v>591</v>
      </c>
      <c r="G663" s="758" t="s">
        <v>595</v>
      </c>
      <c r="H663" s="758">
        <v>160319</v>
      </c>
      <c r="I663" s="758">
        <v>160319</v>
      </c>
      <c r="J663" s="758" t="s">
        <v>1315</v>
      </c>
      <c r="K663" s="758" t="s">
        <v>1316</v>
      </c>
      <c r="L663" s="761">
        <v>2032.8</v>
      </c>
      <c r="M663" s="761">
        <v>12</v>
      </c>
      <c r="N663" s="762">
        <v>24393.599999999999</v>
      </c>
    </row>
    <row r="664" spans="1:14" ht="14.4" customHeight="1" x14ac:dyDescent="0.3">
      <c r="A664" s="756" t="s">
        <v>564</v>
      </c>
      <c r="B664" s="757" t="s">
        <v>565</v>
      </c>
      <c r="C664" s="758" t="s">
        <v>588</v>
      </c>
      <c r="D664" s="759" t="s">
        <v>589</v>
      </c>
      <c r="E664" s="760">
        <v>50113001</v>
      </c>
      <c r="F664" s="759" t="s">
        <v>591</v>
      </c>
      <c r="G664" s="758" t="s">
        <v>595</v>
      </c>
      <c r="H664" s="758">
        <v>109711</v>
      </c>
      <c r="I664" s="758">
        <v>9711</v>
      </c>
      <c r="J664" s="758" t="s">
        <v>974</v>
      </c>
      <c r="K664" s="758" t="s">
        <v>1321</v>
      </c>
      <c r="L664" s="761">
        <v>171.67000000000002</v>
      </c>
      <c r="M664" s="761">
        <v>9</v>
      </c>
      <c r="N664" s="762">
        <v>1545.0300000000002</v>
      </c>
    </row>
    <row r="665" spans="1:14" ht="14.4" customHeight="1" x14ac:dyDescent="0.3">
      <c r="A665" s="756" t="s">
        <v>564</v>
      </c>
      <c r="B665" s="757" t="s">
        <v>565</v>
      </c>
      <c r="C665" s="758" t="s">
        <v>588</v>
      </c>
      <c r="D665" s="759" t="s">
        <v>589</v>
      </c>
      <c r="E665" s="760">
        <v>50113001</v>
      </c>
      <c r="F665" s="759" t="s">
        <v>591</v>
      </c>
      <c r="G665" s="758" t="s">
        <v>595</v>
      </c>
      <c r="H665" s="758">
        <v>130779</v>
      </c>
      <c r="I665" s="758">
        <v>30779</v>
      </c>
      <c r="J665" s="758" t="s">
        <v>1324</v>
      </c>
      <c r="K665" s="758" t="s">
        <v>1325</v>
      </c>
      <c r="L665" s="761">
        <v>147.76</v>
      </c>
      <c r="M665" s="761">
        <v>28</v>
      </c>
      <c r="N665" s="762">
        <v>4137.28</v>
      </c>
    </row>
    <row r="666" spans="1:14" ht="14.4" customHeight="1" x14ac:dyDescent="0.3">
      <c r="A666" s="756" t="s">
        <v>564</v>
      </c>
      <c r="B666" s="757" t="s">
        <v>565</v>
      </c>
      <c r="C666" s="758" t="s">
        <v>588</v>
      </c>
      <c r="D666" s="759" t="s">
        <v>589</v>
      </c>
      <c r="E666" s="760">
        <v>50113001</v>
      </c>
      <c r="F666" s="759" t="s">
        <v>591</v>
      </c>
      <c r="G666" s="758" t="s">
        <v>595</v>
      </c>
      <c r="H666" s="758">
        <v>121088</v>
      </c>
      <c r="I666" s="758">
        <v>21088</v>
      </c>
      <c r="J666" s="758" t="s">
        <v>1326</v>
      </c>
      <c r="K666" s="758" t="s">
        <v>1327</v>
      </c>
      <c r="L666" s="761">
        <v>685.40001483397202</v>
      </c>
      <c r="M666" s="761">
        <v>66</v>
      </c>
      <c r="N666" s="762">
        <v>45236.400979042155</v>
      </c>
    </row>
    <row r="667" spans="1:14" ht="14.4" customHeight="1" x14ac:dyDescent="0.3">
      <c r="A667" s="756" t="s">
        <v>564</v>
      </c>
      <c r="B667" s="757" t="s">
        <v>565</v>
      </c>
      <c r="C667" s="758" t="s">
        <v>588</v>
      </c>
      <c r="D667" s="759" t="s">
        <v>589</v>
      </c>
      <c r="E667" s="760">
        <v>50113001</v>
      </c>
      <c r="F667" s="759" t="s">
        <v>591</v>
      </c>
      <c r="G667" s="758" t="s">
        <v>592</v>
      </c>
      <c r="H667" s="758">
        <v>161371</v>
      </c>
      <c r="I667" s="758">
        <v>161371</v>
      </c>
      <c r="J667" s="758" t="s">
        <v>1328</v>
      </c>
      <c r="K667" s="758" t="s">
        <v>812</v>
      </c>
      <c r="L667" s="761">
        <v>62.209499939136805</v>
      </c>
      <c r="M667" s="761">
        <v>8</v>
      </c>
      <c r="N667" s="762">
        <v>497.67599951309444</v>
      </c>
    </row>
    <row r="668" spans="1:14" ht="14.4" customHeight="1" x14ac:dyDescent="0.3">
      <c r="A668" s="756" t="s">
        <v>564</v>
      </c>
      <c r="B668" s="757" t="s">
        <v>565</v>
      </c>
      <c r="C668" s="758" t="s">
        <v>588</v>
      </c>
      <c r="D668" s="759" t="s">
        <v>589</v>
      </c>
      <c r="E668" s="760">
        <v>50113001</v>
      </c>
      <c r="F668" s="759" t="s">
        <v>591</v>
      </c>
      <c r="G668" s="758" t="s">
        <v>592</v>
      </c>
      <c r="H668" s="758">
        <v>128176</v>
      </c>
      <c r="I668" s="758">
        <v>28176</v>
      </c>
      <c r="J668" s="758" t="s">
        <v>1436</v>
      </c>
      <c r="K668" s="758" t="s">
        <v>1437</v>
      </c>
      <c r="L668" s="761">
        <v>6953.8399999999992</v>
      </c>
      <c r="M668" s="761">
        <v>4</v>
      </c>
      <c r="N668" s="762">
        <v>27815.359999999997</v>
      </c>
    </row>
    <row r="669" spans="1:14" ht="14.4" customHeight="1" x14ac:dyDescent="0.3">
      <c r="A669" s="756" t="s">
        <v>564</v>
      </c>
      <c r="B669" s="757" t="s">
        <v>565</v>
      </c>
      <c r="C669" s="758" t="s">
        <v>588</v>
      </c>
      <c r="D669" s="759" t="s">
        <v>589</v>
      </c>
      <c r="E669" s="760">
        <v>50113001</v>
      </c>
      <c r="F669" s="759" t="s">
        <v>591</v>
      </c>
      <c r="G669" s="758" t="s">
        <v>592</v>
      </c>
      <c r="H669" s="758">
        <v>128178</v>
      </c>
      <c r="I669" s="758">
        <v>28178</v>
      </c>
      <c r="J669" s="758" t="s">
        <v>1436</v>
      </c>
      <c r="K669" s="758" t="s">
        <v>1438</v>
      </c>
      <c r="L669" s="761">
        <v>1325.3599112486172</v>
      </c>
      <c r="M669" s="761">
        <v>16</v>
      </c>
      <c r="N669" s="762">
        <v>21205.758579977875</v>
      </c>
    </row>
    <row r="670" spans="1:14" ht="14.4" customHeight="1" x14ac:dyDescent="0.3">
      <c r="A670" s="756" t="s">
        <v>564</v>
      </c>
      <c r="B670" s="757" t="s">
        <v>565</v>
      </c>
      <c r="C670" s="758" t="s">
        <v>588</v>
      </c>
      <c r="D670" s="759" t="s">
        <v>589</v>
      </c>
      <c r="E670" s="760">
        <v>50113001</v>
      </c>
      <c r="F670" s="759" t="s">
        <v>591</v>
      </c>
      <c r="G670" s="758" t="s">
        <v>592</v>
      </c>
      <c r="H670" s="758">
        <v>844242</v>
      </c>
      <c r="I670" s="758">
        <v>105937</v>
      </c>
      <c r="J670" s="758" t="s">
        <v>1006</v>
      </c>
      <c r="K670" s="758" t="s">
        <v>1007</v>
      </c>
      <c r="L670" s="761">
        <v>2799.9985077667866</v>
      </c>
      <c r="M670" s="761">
        <v>10</v>
      </c>
      <c r="N670" s="762">
        <v>27999.985077667865</v>
      </c>
    </row>
    <row r="671" spans="1:14" ht="14.4" customHeight="1" x14ac:dyDescent="0.3">
      <c r="A671" s="756" t="s">
        <v>564</v>
      </c>
      <c r="B671" s="757" t="s">
        <v>565</v>
      </c>
      <c r="C671" s="758" t="s">
        <v>588</v>
      </c>
      <c r="D671" s="759" t="s">
        <v>589</v>
      </c>
      <c r="E671" s="760">
        <v>50113001</v>
      </c>
      <c r="F671" s="759" t="s">
        <v>591</v>
      </c>
      <c r="G671" s="758" t="s">
        <v>595</v>
      </c>
      <c r="H671" s="758">
        <v>216673</v>
      </c>
      <c r="I671" s="758">
        <v>216673</v>
      </c>
      <c r="J671" s="758" t="s">
        <v>1335</v>
      </c>
      <c r="K671" s="758" t="s">
        <v>1336</v>
      </c>
      <c r="L671" s="761">
        <v>457.14</v>
      </c>
      <c r="M671" s="761">
        <v>4</v>
      </c>
      <c r="N671" s="762">
        <v>1828.56</v>
      </c>
    </row>
    <row r="672" spans="1:14" ht="14.4" customHeight="1" x14ac:dyDescent="0.3">
      <c r="A672" s="756" t="s">
        <v>564</v>
      </c>
      <c r="B672" s="757" t="s">
        <v>565</v>
      </c>
      <c r="C672" s="758" t="s">
        <v>588</v>
      </c>
      <c r="D672" s="759" t="s">
        <v>589</v>
      </c>
      <c r="E672" s="760">
        <v>50113001</v>
      </c>
      <c r="F672" s="759" t="s">
        <v>591</v>
      </c>
      <c r="G672" s="758" t="s">
        <v>566</v>
      </c>
      <c r="H672" s="758">
        <v>850095</v>
      </c>
      <c r="I672" s="758">
        <v>120406</v>
      </c>
      <c r="J672" s="758" t="s">
        <v>1337</v>
      </c>
      <c r="K672" s="758" t="s">
        <v>1338</v>
      </c>
      <c r="L672" s="761">
        <v>58.869999999999983</v>
      </c>
      <c r="M672" s="761">
        <v>20</v>
      </c>
      <c r="N672" s="762">
        <v>1177.3999999999996</v>
      </c>
    </row>
    <row r="673" spans="1:14" ht="14.4" customHeight="1" x14ac:dyDescent="0.3">
      <c r="A673" s="756" t="s">
        <v>564</v>
      </c>
      <c r="B673" s="757" t="s">
        <v>565</v>
      </c>
      <c r="C673" s="758" t="s">
        <v>588</v>
      </c>
      <c r="D673" s="759" t="s">
        <v>589</v>
      </c>
      <c r="E673" s="760">
        <v>50113001</v>
      </c>
      <c r="F673" s="759" t="s">
        <v>591</v>
      </c>
      <c r="G673" s="758" t="s">
        <v>595</v>
      </c>
      <c r="H673" s="758">
        <v>142392</v>
      </c>
      <c r="I673" s="758">
        <v>42392</v>
      </c>
      <c r="J673" s="758" t="s">
        <v>1339</v>
      </c>
      <c r="K673" s="758" t="s">
        <v>1340</v>
      </c>
      <c r="L673" s="761">
        <v>305.3100402112745</v>
      </c>
      <c r="M673" s="761">
        <v>5</v>
      </c>
      <c r="N673" s="762">
        <v>1526.5502010563725</v>
      </c>
    </row>
    <row r="674" spans="1:14" ht="14.4" customHeight="1" x14ac:dyDescent="0.3">
      <c r="A674" s="756" t="s">
        <v>564</v>
      </c>
      <c r="B674" s="757" t="s">
        <v>565</v>
      </c>
      <c r="C674" s="758" t="s">
        <v>588</v>
      </c>
      <c r="D674" s="759" t="s">
        <v>589</v>
      </c>
      <c r="E674" s="760">
        <v>50113001</v>
      </c>
      <c r="F674" s="759" t="s">
        <v>591</v>
      </c>
      <c r="G674" s="758" t="s">
        <v>592</v>
      </c>
      <c r="H674" s="758">
        <v>902074</v>
      </c>
      <c r="I674" s="758">
        <v>85278</v>
      </c>
      <c r="J674" s="758" t="s">
        <v>1353</v>
      </c>
      <c r="K674" s="758" t="s">
        <v>1007</v>
      </c>
      <c r="L674" s="761">
        <v>2838.0000000000005</v>
      </c>
      <c r="M674" s="761">
        <v>1</v>
      </c>
      <c r="N674" s="762">
        <v>2838.0000000000005</v>
      </c>
    </row>
    <row r="675" spans="1:14" ht="14.4" customHeight="1" x14ac:dyDescent="0.3">
      <c r="A675" s="756" t="s">
        <v>564</v>
      </c>
      <c r="B675" s="757" t="s">
        <v>565</v>
      </c>
      <c r="C675" s="758" t="s">
        <v>588</v>
      </c>
      <c r="D675" s="759" t="s">
        <v>589</v>
      </c>
      <c r="E675" s="760">
        <v>50113013</v>
      </c>
      <c r="F675" s="759" t="s">
        <v>1090</v>
      </c>
      <c r="G675" s="758" t="s">
        <v>592</v>
      </c>
      <c r="H675" s="758">
        <v>101066</v>
      </c>
      <c r="I675" s="758">
        <v>1066</v>
      </c>
      <c r="J675" s="758" t="s">
        <v>1129</v>
      </c>
      <c r="K675" s="758" t="s">
        <v>1130</v>
      </c>
      <c r="L675" s="761">
        <v>51.039999999999964</v>
      </c>
      <c r="M675" s="761">
        <v>1</v>
      </c>
      <c r="N675" s="762">
        <v>51.039999999999964</v>
      </c>
    </row>
    <row r="676" spans="1:14" ht="14.4" customHeight="1" thickBot="1" x14ac:dyDescent="0.35">
      <c r="A676" s="763" t="s">
        <v>564</v>
      </c>
      <c r="B676" s="764" t="s">
        <v>565</v>
      </c>
      <c r="C676" s="765" t="s">
        <v>588</v>
      </c>
      <c r="D676" s="766" t="s">
        <v>589</v>
      </c>
      <c r="E676" s="767">
        <v>50113013</v>
      </c>
      <c r="F676" s="766" t="s">
        <v>1090</v>
      </c>
      <c r="G676" s="765" t="s">
        <v>592</v>
      </c>
      <c r="H676" s="765">
        <v>144328</v>
      </c>
      <c r="I676" s="765">
        <v>144328</v>
      </c>
      <c r="J676" s="765" t="s">
        <v>1439</v>
      </c>
      <c r="K676" s="765" t="s">
        <v>1440</v>
      </c>
      <c r="L676" s="768">
        <v>1962.261666666667</v>
      </c>
      <c r="M676" s="768">
        <v>6</v>
      </c>
      <c r="N676" s="769">
        <v>11773.570000000002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93" t="s">
        <v>206</v>
      </c>
      <c r="B1" s="594"/>
      <c r="C1" s="594"/>
      <c r="D1" s="594"/>
      <c r="E1" s="594"/>
      <c r="F1" s="594"/>
    </row>
    <row r="2" spans="1:6" ht="14.4" customHeight="1" thickBot="1" x14ac:dyDescent="0.35">
      <c r="A2" s="374" t="s">
        <v>325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95" t="s">
        <v>161</v>
      </c>
      <c r="C3" s="596"/>
      <c r="D3" s="597" t="s">
        <v>160</v>
      </c>
      <c r="E3" s="596"/>
      <c r="F3" s="105" t="s">
        <v>3</v>
      </c>
    </row>
    <row r="4" spans="1:6" ht="14.4" customHeight="1" thickBot="1" x14ac:dyDescent="0.35">
      <c r="A4" s="770" t="s">
        <v>185</v>
      </c>
      <c r="B4" s="771" t="s">
        <v>14</v>
      </c>
      <c r="C4" s="772" t="s">
        <v>2</v>
      </c>
      <c r="D4" s="771" t="s">
        <v>14</v>
      </c>
      <c r="E4" s="772" t="s">
        <v>2</v>
      </c>
      <c r="F4" s="773" t="s">
        <v>14</v>
      </c>
    </row>
    <row r="5" spans="1:6" ht="14.4" customHeight="1" x14ac:dyDescent="0.3">
      <c r="A5" s="784" t="s">
        <v>1441</v>
      </c>
      <c r="B5" s="754">
        <v>5780.1100597970481</v>
      </c>
      <c r="C5" s="774">
        <v>2.8363361124889786E-2</v>
      </c>
      <c r="D5" s="754">
        <v>198007.79907925104</v>
      </c>
      <c r="E5" s="774">
        <v>0.97163663887511031</v>
      </c>
      <c r="F5" s="755">
        <v>203787.90913904808</v>
      </c>
    </row>
    <row r="6" spans="1:6" ht="14.4" customHeight="1" x14ac:dyDescent="0.3">
      <c r="A6" s="785" t="s">
        <v>1442</v>
      </c>
      <c r="B6" s="761">
        <v>2247.9301139612162</v>
      </c>
      <c r="C6" s="775">
        <v>8.3231817003480493E-3</v>
      </c>
      <c r="D6" s="761">
        <v>267832.6946869145</v>
      </c>
      <c r="E6" s="775">
        <v>0.99167681829965193</v>
      </c>
      <c r="F6" s="762">
        <v>270080.62480087572</v>
      </c>
    </row>
    <row r="7" spans="1:6" ht="14.4" customHeight="1" x14ac:dyDescent="0.3">
      <c r="A7" s="785" t="s">
        <v>1443</v>
      </c>
      <c r="B7" s="761"/>
      <c r="C7" s="775">
        <v>0</v>
      </c>
      <c r="D7" s="761">
        <v>269.27999999999997</v>
      </c>
      <c r="E7" s="775">
        <v>1</v>
      </c>
      <c r="F7" s="762">
        <v>269.27999999999997</v>
      </c>
    </row>
    <row r="8" spans="1:6" ht="14.4" customHeight="1" thickBot="1" x14ac:dyDescent="0.35">
      <c r="A8" s="786" t="s">
        <v>1444</v>
      </c>
      <c r="B8" s="777"/>
      <c r="C8" s="778">
        <v>0</v>
      </c>
      <c r="D8" s="777">
        <v>81770.651707403798</v>
      </c>
      <c r="E8" s="778">
        <v>1</v>
      </c>
      <c r="F8" s="779">
        <v>81770.651707403798</v>
      </c>
    </row>
    <row r="9" spans="1:6" ht="14.4" customHeight="1" thickBot="1" x14ac:dyDescent="0.35">
      <c r="A9" s="780" t="s">
        <v>3</v>
      </c>
      <c r="B9" s="781">
        <v>8028.0401737582642</v>
      </c>
      <c r="C9" s="782">
        <v>1.4441298648708314E-2</v>
      </c>
      <c r="D9" s="781">
        <v>547880.42547356943</v>
      </c>
      <c r="E9" s="782">
        <v>0.98555870135129187</v>
      </c>
      <c r="F9" s="783">
        <v>555908.4656473276</v>
      </c>
    </row>
    <row r="10" spans="1:6" ht="14.4" customHeight="1" thickBot="1" x14ac:dyDescent="0.35"/>
    <row r="11" spans="1:6" ht="14.4" customHeight="1" x14ac:dyDescent="0.3">
      <c r="A11" s="784" t="s">
        <v>1445</v>
      </c>
      <c r="B11" s="754">
        <v>7770.1200000000008</v>
      </c>
      <c r="C11" s="774">
        <v>1</v>
      </c>
      <c r="D11" s="754"/>
      <c r="E11" s="774">
        <v>0</v>
      </c>
      <c r="F11" s="755">
        <v>7770.1200000000008</v>
      </c>
    </row>
    <row r="12" spans="1:6" ht="14.4" customHeight="1" x14ac:dyDescent="0.3">
      <c r="A12" s="785" t="s">
        <v>1446</v>
      </c>
      <c r="B12" s="761">
        <v>257.92017375826435</v>
      </c>
      <c r="C12" s="775">
        <v>1</v>
      </c>
      <c r="D12" s="761"/>
      <c r="E12" s="775">
        <v>0</v>
      </c>
      <c r="F12" s="762">
        <v>257.92017375826435</v>
      </c>
    </row>
    <row r="13" spans="1:6" ht="14.4" customHeight="1" x14ac:dyDescent="0.3">
      <c r="A13" s="785" t="s">
        <v>1447</v>
      </c>
      <c r="B13" s="761"/>
      <c r="C13" s="775">
        <v>0</v>
      </c>
      <c r="D13" s="761">
        <v>1369.0440000000001</v>
      </c>
      <c r="E13" s="775">
        <v>1</v>
      </c>
      <c r="F13" s="762">
        <v>1369.0440000000001</v>
      </c>
    </row>
    <row r="14" spans="1:6" ht="14.4" customHeight="1" x14ac:dyDescent="0.3">
      <c r="A14" s="785" t="s">
        <v>1448</v>
      </c>
      <c r="B14" s="761"/>
      <c r="C14" s="775">
        <v>0</v>
      </c>
      <c r="D14" s="761">
        <v>311.24008538872903</v>
      </c>
      <c r="E14" s="775">
        <v>1</v>
      </c>
      <c r="F14" s="762">
        <v>311.24008538872903</v>
      </c>
    </row>
    <row r="15" spans="1:6" ht="14.4" customHeight="1" x14ac:dyDescent="0.3">
      <c r="A15" s="785" t="s">
        <v>1449</v>
      </c>
      <c r="B15" s="761"/>
      <c r="C15" s="775">
        <v>0</v>
      </c>
      <c r="D15" s="761">
        <v>60471.760979042156</v>
      </c>
      <c r="E15" s="775">
        <v>1</v>
      </c>
      <c r="F15" s="762">
        <v>60471.760979042156</v>
      </c>
    </row>
    <row r="16" spans="1:6" ht="14.4" customHeight="1" x14ac:dyDescent="0.3">
      <c r="A16" s="785" t="s">
        <v>1450</v>
      </c>
      <c r="B16" s="761"/>
      <c r="C16" s="775">
        <v>0</v>
      </c>
      <c r="D16" s="761">
        <v>104.5</v>
      </c>
      <c r="E16" s="775">
        <v>1</v>
      </c>
      <c r="F16" s="762">
        <v>104.5</v>
      </c>
    </row>
    <row r="17" spans="1:6" ht="14.4" customHeight="1" x14ac:dyDescent="0.3">
      <c r="A17" s="785" t="s">
        <v>1451</v>
      </c>
      <c r="B17" s="761"/>
      <c r="C17" s="775">
        <v>0</v>
      </c>
      <c r="D17" s="761">
        <v>149.13014143590399</v>
      </c>
      <c r="E17" s="775">
        <v>1</v>
      </c>
      <c r="F17" s="762">
        <v>149.13014143590399</v>
      </c>
    </row>
    <row r="18" spans="1:6" ht="14.4" customHeight="1" x14ac:dyDescent="0.3">
      <c r="A18" s="785" t="s">
        <v>1452</v>
      </c>
      <c r="B18" s="761"/>
      <c r="C18" s="775">
        <v>0</v>
      </c>
      <c r="D18" s="761">
        <v>629.65999999999985</v>
      </c>
      <c r="E18" s="775">
        <v>1</v>
      </c>
      <c r="F18" s="762">
        <v>629.65999999999985</v>
      </c>
    </row>
    <row r="19" spans="1:6" ht="14.4" customHeight="1" x14ac:dyDescent="0.3">
      <c r="A19" s="785" t="s">
        <v>1453</v>
      </c>
      <c r="B19" s="761"/>
      <c r="C19" s="775">
        <v>0</v>
      </c>
      <c r="D19" s="761">
        <v>422.87</v>
      </c>
      <c r="E19" s="775">
        <v>1</v>
      </c>
      <c r="F19" s="762">
        <v>422.87</v>
      </c>
    </row>
    <row r="20" spans="1:6" ht="14.4" customHeight="1" x14ac:dyDescent="0.3">
      <c r="A20" s="785" t="s">
        <v>1454</v>
      </c>
      <c r="B20" s="761"/>
      <c r="C20" s="775">
        <v>0</v>
      </c>
      <c r="D20" s="761">
        <v>1638.3600000000001</v>
      </c>
      <c r="E20" s="775">
        <v>1</v>
      </c>
      <c r="F20" s="762">
        <v>1638.3600000000001</v>
      </c>
    </row>
    <row r="21" spans="1:6" ht="14.4" customHeight="1" x14ac:dyDescent="0.3">
      <c r="A21" s="785" t="s">
        <v>1455</v>
      </c>
      <c r="B21" s="761"/>
      <c r="C21" s="775">
        <v>0</v>
      </c>
      <c r="D21" s="761">
        <v>95.04</v>
      </c>
      <c r="E21" s="775">
        <v>1</v>
      </c>
      <c r="F21" s="762">
        <v>95.04</v>
      </c>
    </row>
    <row r="22" spans="1:6" ht="14.4" customHeight="1" x14ac:dyDescent="0.3">
      <c r="A22" s="785" t="s">
        <v>1456</v>
      </c>
      <c r="B22" s="761"/>
      <c r="C22" s="775">
        <v>0</v>
      </c>
      <c r="D22" s="761">
        <v>142.38999999999999</v>
      </c>
      <c r="E22" s="775">
        <v>1</v>
      </c>
      <c r="F22" s="762">
        <v>142.38999999999999</v>
      </c>
    </row>
    <row r="23" spans="1:6" ht="14.4" customHeight="1" x14ac:dyDescent="0.3">
      <c r="A23" s="785" t="s">
        <v>1457</v>
      </c>
      <c r="B23" s="761"/>
      <c r="C23" s="775">
        <v>0</v>
      </c>
      <c r="D23" s="761">
        <v>410.14</v>
      </c>
      <c r="E23" s="775">
        <v>1</v>
      </c>
      <c r="F23" s="762">
        <v>410.14</v>
      </c>
    </row>
    <row r="24" spans="1:6" ht="14.4" customHeight="1" x14ac:dyDescent="0.3">
      <c r="A24" s="785" t="s">
        <v>1458</v>
      </c>
      <c r="B24" s="761"/>
      <c r="C24" s="775">
        <v>0</v>
      </c>
      <c r="D24" s="761">
        <v>61.019725559911713</v>
      </c>
      <c r="E24" s="775">
        <v>1</v>
      </c>
      <c r="F24" s="762">
        <v>61.019725559911713</v>
      </c>
    </row>
    <row r="25" spans="1:6" ht="14.4" customHeight="1" x14ac:dyDescent="0.3">
      <c r="A25" s="785" t="s">
        <v>1459</v>
      </c>
      <c r="B25" s="761"/>
      <c r="C25" s="775">
        <v>0</v>
      </c>
      <c r="D25" s="761">
        <v>1168.5999999999999</v>
      </c>
      <c r="E25" s="775">
        <v>1</v>
      </c>
      <c r="F25" s="762">
        <v>1168.5999999999999</v>
      </c>
    </row>
    <row r="26" spans="1:6" ht="14.4" customHeight="1" x14ac:dyDescent="0.3">
      <c r="A26" s="785" t="s">
        <v>1460</v>
      </c>
      <c r="B26" s="761"/>
      <c r="C26" s="775">
        <v>0</v>
      </c>
      <c r="D26" s="761">
        <v>553.92000000000007</v>
      </c>
      <c r="E26" s="775">
        <v>1</v>
      </c>
      <c r="F26" s="762">
        <v>553.92000000000007</v>
      </c>
    </row>
    <row r="27" spans="1:6" ht="14.4" customHeight="1" x14ac:dyDescent="0.3">
      <c r="A27" s="785" t="s">
        <v>1461</v>
      </c>
      <c r="B27" s="761"/>
      <c r="C27" s="775">
        <v>0</v>
      </c>
      <c r="D27" s="761">
        <v>528.66332228126714</v>
      </c>
      <c r="E27" s="775">
        <v>1</v>
      </c>
      <c r="F27" s="762">
        <v>528.66332228126714</v>
      </c>
    </row>
    <row r="28" spans="1:6" ht="14.4" customHeight="1" x14ac:dyDescent="0.3">
      <c r="A28" s="785" t="s">
        <v>1462</v>
      </c>
      <c r="B28" s="761"/>
      <c r="C28" s="775">
        <v>0</v>
      </c>
      <c r="D28" s="761">
        <v>176840.84774235319</v>
      </c>
      <c r="E28" s="775">
        <v>1</v>
      </c>
      <c r="F28" s="762">
        <v>176840.84774235319</v>
      </c>
    </row>
    <row r="29" spans="1:6" ht="14.4" customHeight="1" x14ac:dyDescent="0.3">
      <c r="A29" s="785" t="s">
        <v>1463</v>
      </c>
      <c r="B29" s="761"/>
      <c r="C29" s="775">
        <v>0</v>
      </c>
      <c r="D29" s="761">
        <v>28459.200000000001</v>
      </c>
      <c r="E29" s="775">
        <v>1</v>
      </c>
      <c r="F29" s="762">
        <v>28459.200000000001</v>
      </c>
    </row>
    <row r="30" spans="1:6" ht="14.4" customHeight="1" x14ac:dyDescent="0.3">
      <c r="A30" s="785" t="s">
        <v>1464</v>
      </c>
      <c r="B30" s="761"/>
      <c r="C30" s="775">
        <v>0</v>
      </c>
      <c r="D30" s="761">
        <v>1681.0398500428207</v>
      </c>
      <c r="E30" s="775">
        <v>1</v>
      </c>
      <c r="F30" s="762">
        <v>1681.0398500428207</v>
      </c>
    </row>
    <row r="31" spans="1:6" ht="14.4" customHeight="1" x14ac:dyDescent="0.3">
      <c r="A31" s="785" t="s">
        <v>1465</v>
      </c>
      <c r="B31" s="761"/>
      <c r="C31" s="775">
        <v>0</v>
      </c>
      <c r="D31" s="761">
        <v>10519.360839249352</v>
      </c>
      <c r="E31" s="775">
        <v>1</v>
      </c>
      <c r="F31" s="762">
        <v>10519.360839249352</v>
      </c>
    </row>
    <row r="32" spans="1:6" ht="14.4" customHeight="1" x14ac:dyDescent="0.3">
      <c r="A32" s="785" t="s">
        <v>1466</v>
      </c>
      <c r="B32" s="761"/>
      <c r="C32" s="775">
        <v>0</v>
      </c>
      <c r="D32" s="761">
        <v>30045.944355317806</v>
      </c>
      <c r="E32" s="775">
        <v>1</v>
      </c>
      <c r="F32" s="762">
        <v>30045.944355317806</v>
      </c>
    </row>
    <row r="33" spans="1:6" ht="14.4" customHeight="1" x14ac:dyDescent="0.3">
      <c r="A33" s="785" t="s">
        <v>1467</v>
      </c>
      <c r="B33" s="761"/>
      <c r="C33" s="775">
        <v>0</v>
      </c>
      <c r="D33" s="761">
        <v>9166.7417576842636</v>
      </c>
      <c r="E33" s="775">
        <v>1</v>
      </c>
      <c r="F33" s="762">
        <v>9166.7417576842636</v>
      </c>
    </row>
    <row r="34" spans="1:6" ht="14.4" customHeight="1" x14ac:dyDescent="0.3">
      <c r="A34" s="785" t="s">
        <v>1468</v>
      </c>
      <c r="B34" s="761"/>
      <c r="C34" s="775">
        <v>0</v>
      </c>
      <c r="D34" s="761">
        <v>298.05999999999995</v>
      </c>
      <c r="E34" s="775">
        <v>1</v>
      </c>
      <c r="F34" s="762">
        <v>298.05999999999995</v>
      </c>
    </row>
    <row r="35" spans="1:6" ht="14.4" customHeight="1" x14ac:dyDescent="0.3">
      <c r="A35" s="785" t="s">
        <v>1469</v>
      </c>
      <c r="B35" s="761"/>
      <c r="C35" s="775">
        <v>0</v>
      </c>
      <c r="D35" s="761">
        <v>627.58000000000004</v>
      </c>
      <c r="E35" s="775">
        <v>1</v>
      </c>
      <c r="F35" s="762">
        <v>627.58000000000004</v>
      </c>
    </row>
    <row r="36" spans="1:6" ht="14.4" customHeight="1" x14ac:dyDescent="0.3">
      <c r="A36" s="785" t="s">
        <v>1470</v>
      </c>
      <c r="B36" s="761"/>
      <c r="C36" s="775">
        <v>0</v>
      </c>
      <c r="D36" s="761">
        <v>1506.3901041919694</v>
      </c>
      <c r="E36" s="775">
        <v>1</v>
      </c>
      <c r="F36" s="762">
        <v>1506.3901041919694</v>
      </c>
    </row>
    <row r="37" spans="1:6" ht="14.4" customHeight="1" x14ac:dyDescent="0.3">
      <c r="A37" s="785" t="s">
        <v>1471</v>
      </c>
      <c r="B37" s="761"/>
      <c r="C37" s="775">
        <v>0</v>
      </c>
      <c r="D37" s="761">
        <v>19005.860348971455</v>
      </c>
      <c r="E37" s="775">
        <v>1</v>
      </c>
      <c r="F37" s="762">
        <v>19005.860348971455</v>
      </c>
    </row>
    <row r="38" spans="1:6" ht="14.4" customHeight="1" x14ac:dyDescent="0.3">
      <c r="A38" s="785" t="s">
        <v>1472</v>
      </c>
      <c r="B38" s="761"/>
      <c r="C38" s="775">
        <v>0</v>
      </c>
      <c r="D38" s="761">
        <v>136.95992669140742</v>
      </c>
      <c r="E38" s="775">
        <v>1</v>
      </c>
      <c r="F38" s="762">
        <v>136.95992669140742</v>
      </c>
    </row>
    <row r="39" spans="1:6" ht="14.4" customHeight="1" x14ac:dyDescent="0.3">
      <c r="A39" s="785" t="s">
        <v>1473</v>
      </c>
      <c r="B39" s="761"/>
      <c r="C39" s="775">
        <v>0</v>
      </c>
      <c r="D39" s="761">
        <v>1574.1</v>
      </c>
      <c r="E39" s="775">
        <v>1</v>
      </c>
      <c r="F39" s="762">
        <v>1574.1</v>
      </c>
    </row>
    <row r="40" spans="1:6" ht="14.4" customHeight="1" x14ac:dyDescent="0.3">
      <c r="A40" s="785" t="s">
        <v>1474</v>
      </c>
      <c r="B40" s="761"/>
      <c r="C40" s="775">
        <v>0</v>
      </c>
      <c r="D40" s="761">
        <v>152.20999999999998</v>
      </c>
      <c r="E40" s="775">
        <v>1</v>
      </c>
      <c r="F40" s="762">
        <v>152.20999999999998</v>
      </c>
    </row>
    <row r="41" spans="1:6" ht="14.4" customHeight="1" x14ac:dyDescent="0.3">
      <c r="A41" s="785" t="s">
        <v>1475</v>
      </c>
      <c r="B41" s="761"/>
      <c r="C41" s="775">
        <v>0</v>
      </c>
      <c r="D41" s="761">
        <v>2933.7</v>
      </c>
      <c r="E41" s="775">
        <v>1</v>
      </c>
      <c r="F41" s="762">
        <v>2933.7</v>
      </c>
    </row>
    <row r="42" spans="1:6" ht="14.4" customHeight="1" x14ac:dyDescent="0.3">
      <c r="A42" s="785" t="s">
        <v>1476</v>
      </c>
      <c r="B42" s="761"/>
      <c r="C42" s="775">
        <v>0</v>
      </c>
      <c r="D42" s="761">
        <v>1112.1500000000001</v>
      </c>
      <c r="E42" s="775">
        <v>1</v>
      </c>
      <c r="F42" s="762">
        <v>1112.1500000000001</v>
      </c>
    </row>
    <row r="43" spans="1:6" ht="14.4" customHeight="1" x14ac:dyDescent="0.3">
      <c r="A43" s="785" t="s">
        <v>1477</v>
      </c>
      <c r="B43" s="761"/>
      <c r="C43" s="775">
        <v>0</v>
      </c>
      <c r="D43" s="761">
        <v>10247.460118663443</v>
      </c>
      <c r="E43" s="775">
        <v>1</v>
      </c>
      <c r="F43" s="762">
        <v>10247.460118663443</v>
      </c>
    </row>
    <row r="44" spans="1:6" ht="14.4" customHeight="1" x14ac:dyDescent="0.3">
      <c r="A44" s="785" t="s">
        <v>1478</v>
      </c>
      <c r="B44" s="761"/>
      <c r="C44" s="775">
        <v>0</v>
      </c>
      <c r="D44" s="761">
        <v>600.25961192004797</v>
      </c>
      <c r="E44" s="775">
        <v>1</v>
      </c>
      <c r="F44" s="762">
        <v>600.25961192004797</v>
      </c>
    </row>
    <row r="45" spans="1:6" ht="14.4" customHeight="1" x14ac:dyDescent="0.3">
      <c r="A45" s="785" t="s">
        <v>1479</v>
      </c>
      <c r="B45" s="761"/>
      <c r="C45" s="775">
        <v>0</v>
      </c>
      <c r="D45" s="761">
        <v>3397.46</v>
      </c>
      <c r="E45" s="775">
        <v>1</v>
      </c>
      <c r="F45" s="762">
        <v>3397.46</v>
      </c>
    </row>
    <row r="46" spans="1:6" ht="14.4" customHeight="1" x14ac:dyDescent="0.3">
      <c r="A46" s="785" t="s">
        <v>1480</v>
      </c>
      <c r="B46" s="761"/>
      <c r="C46" s="775">
        <v>0</v>
      </c>
      <c r="D46" s="761">
        <v>279.59000000000009</v>
      </c>
      <c r="E46" s="775">
        <v>1</v>
      </c>
      <c r="F46" s="762">
        <v>279.59000000000009</v>
      </c>
    </row>
    <row r="47" spans="1:6" ht="14.4" customHeight="1" x14ac:dyDescent="0.3">
      <c r="A47" s="785" t="s">
        <v>1481</v>
      </c>
      <c r="B47" s="761"/>
      <c r="C47" s="775">
        <v>0</v>
      </c>
      <c r="D47" s="761">
        <v>592.67000000000007</v>
      </c>
      <c r="E47" s="775">
        <v>1</v>
      </c>
      <c r="F47" s="762">
        <v>592.67000000000007</v>
      </c>
    </row>
    <row r="48" spans="1:6" ht="14.4" customHeight="1" x14ac:dyDescent="0.3">
      <c r="A48" s="785" t="s">
        <v>1482</v>
      </c>
      <c r="B48" s="761"/>
      <c r="C48" s="775">
        <v>0</v>
      </c>
      <c r="D48" s="761">
        <v>2743.6302010563722</v>
      </c>
      <c r="E48" s="775">
        <v>1</v>
      </c>
      <c r="F48" s="762">
        <v>2743.6302010563722</v>
      </c>
    </row>
    <row r="49" spans="1:6" ht="14.4" customHeight="1" x14ac:dyDescent="0.3">
      <c r="A49" s="785" t="s">
        <v>1483</v>
      </c>
      <c r="B49" s="761"/>
      <c r="C49" s="775">
        <v>0</v>
      </c>
      <c r="D49" s="761">
        <v>317.95999999999998</v>
      </c>
      <c r="E49" s="775">
        <v>1</v>
      </c>
      <c r="F49" s="762">
        <v>317.95999999999998</v>
      </c>
    </row>
    <row r="50" spans="1:6" ht="14.4" customHeight="1" x14ac:dyDescent="0.3">
      <c r="A50" s="785" t="s">
        <v>1484</v>
      </c>
      <c r="B50" s="761"/>
      <c r="C50" s="775">
        <v>0</v>
      </c>
      <c r="D50" s="761">
        <v>2285.6999999999989</v>
      </c>
      <c r="E50" s="775">
        <v>1</v>
      </c>
      <c r="F50" s="762">
        <v>2285.6999999999989</v>
      </c>
    </row>
    <row r="51" spans="1:6" ht="14.4" customHeight="1" x14ac:dyDescent="0.3">
      <c r="A51" s="785" t="s">
        <v>1485</v>
      </c>
      <c r="B51" s="761"/>
      <c r="C51" s="775">
        <v>0</v>
      </c>
      <c r="D51" s="761">
        <v>1050.9498500000002</v>
      </c>
      <c r="E51" s="775">
        <v>1</v>
      </c>
      <c r="F51" s="762">
        <v>1050.9498500000002</v>
      </c>
    </row>
    <row r="52" spans="1:6" ht="14.4" customHeight="1" x14ac:dyDescent="0.3">
      <c r="A52" s="785" t="s">
        <v>1486</v>
      </c>
      <c r="B52" s="761"/>
      <c r="C52" s="775">
        <v>0</v>
      </c>
      <c r="D52" s="761">
        <v>439.99999999999989</v>
      </c>
      <c r="E52" s="775">
        <v>1</v>
      </c>
      <c r="F52" s="762">
        <v>439.99999999999989</v>
      </c>
    </row>
    <row r="53" spans="1:6" ht="14.4" customHeight="1" x14ac:dyDescent="0.3">
      <c r="A53" s="785" t="s">
        <v>1487</v>
      </c>
      <c r="B53" s="761"/>
      <c r="C53" s="775">
        <v>0</v>
      </c>
      <c r="D53" s="761">
        <v>58.599999999999987</v>
      </c>
      <c r="E53" s="775">
        <v>1</v>
      </c>
      <c r="F53" s="762">
        <v>58.599999999999987</v>
      </c>
    </row>
    <row r="54" spans="1:6" ht="14.4" customHeight="1" x14ac:dyDescent="0.3">
      <c r="A54" s="785" t="s">
        <v>1488</v>
      </c>
      <c r="B54" s="761"/>
      <c r="C54" s="775">
        <v>0</v>
      </c>
      <c r="D54" s="761">
        <v>1200.98</v>
      </c>
      <c r="E54" s="775">
        <v>1</v>
      </c>
      <c r="F54" s="762">
        <v>1200.98</v>
      </c>
    </row>
    <row r="55" spans="1:6" ht="14.4" customHeight="1" x14ac:dyDescent="0.3">
      <c r="A55" s="785" t="s">
        <v>1489</v>
      </c>
      <c r="B55" s="761"/>
      <c r="C55" s="775">
        <v>0</v>
      </c>
      <c r="D55" s="761">
        <v>9404.0918166033644</v>
      </c>
      <c r="E55" s="775">
        <v>1</v>
      </c>
      <c r="F55" s="762">
        <v>9404.0918166033644</v>
      </c>
    </row>
    <row r="56" spans="1:6" ht="14.4" customHeight="1" x14ac:dyDescent="0.3">
      <c r="A56" s="785" t="s">
        <v>1490</v>
      </c>
      <c r="B56" s="761"/>
      <c r="C56" s="775">
        <v>0</v>
      </c>
      <c r="D56" s="761">
        <v>170.53</v>
      </c>
      <c r="E56" s="775">
        <v>1</v>
      </c>
      <c r="F56" s="762">
        <v>170.53</v>
      </c>
    </row>
    <row r="57" spans="1:6" ht="14.4" customHeight="1" x14ac:dyDescent="0.3">
      <c r="A57" s="785" t="s">
        <v>1491</v>
      </c>
      <c r="B57" s="761"/>
      <c r="C57" s="775">
        <v>0</v>
      </c>
      <c r="D57" s="761">
        <v>788.8000000000003</v>
      </c>
      <c r="E57" s="775">
        <v>1</v>
      </c>
      <c r="F57" s="762">
        <v>788.8000000000003</v>
      </c>
    </row>
    <row r="58" spans="1:6" ht="14.4" customHeight="1" x14ac:dyDescent="0.3">
      <c r="A58" s="785" t="s">
        <v>1492</v>
      </c>
      <c r="B58" s="761"/>
      <c r="C58" s="775">
        <v>0</v>
      </c>
      <c r="D58" s="761">
        <v>180.91000000000003</v>
      </c>
      <c r="E58" s="775">
        <v>1</v>
      </c>
      <c r="F58" s="762">
        <v>180.91000000000003</v>
      </c>
    </row>
    <row r="59" spans="1:6" ht="14.4" customHeight="1" x14ac:dyDescent="0.3">
      <c r="A59" s="785" t="s">
        <v>1493</v>
      </c>
      <c r="B59" s="761"/>
      <c r="C59" s="775">
        <v>0</v>
      </c>
      <c r="D59" s="761">
        <v>5359.9476033396086</v>
      </c>
      <c r="E59" s="775">
        <v>1</v>
      </c>
      <c r="F59" s="762">
        <v>5359.9476033396086</v>
      </c>
    </row>
    <row r="60" spans="1:6" ht="14.4" customHeight="1" x14ac:dyDescent="0.3">
      <c r="A60" s="785" t="s">
        <v>1494</v>
      </c>
      <c r="B60" s="761"/>
      <c r="C60" s="775">
        <v>0</v>
      </c>
      <c r="D60" s="761">
        <v>2210.9700000000003</v>
      </c>
      <c r="E60" s="775">
        <v>1</v>
      </c>
      <c r="F60" s="762">
        <v>2210.9700000000003</v>
      </c>
    </row>
    <row r="61" spans="1:6" ht="14.4" customHeight="1" x14ac:dyDescent="0.3">
      <c r="A61" s="785" t="s">
        <v>1495</v>
      </c>
      <c r="B61" s="761"/>
      <c r="C61" s="775">
        <v>0</v>
      </c>
      <c r="D61" s="761">
        <v>887.92</v>
      </c>
      <c r="E61" s="775">
        <v>1</v>
      </c>
      <c r="F61" s="762">
        <v>887.92</v>
      </c>
    </row>
    <row r="62" spans="1:6" ht="14.4" customHeight="1" x14ac:dyDescent="0.3">
      <c r="A62" s="785" t="s">
        <v>1496</v>
      </c>
      <c r="B62" s="761"/>
      <c r="C62" s="775">
        <v>0</v>
      </c>
      <c r="D62" s="761">
        <v>1034.1599999999999</v>
      </c>
      <c r="E62" s="775">
        <v>1</v>
      </c>
      <c r="F62" s="762">
        <v>1034.1599999999999</v>
      </c>
    </row>
    <row r="63" spans="1:6" ht="14.4" customHeight="1" x14ac:dyDescent="0.3">
      <c r="A63" s="785" t="s">
        <v>1497</v>
      </c>
      <c r="B63" s="761"/>
      <c r="C63" s="775">
        <v>0</v>
      </c>
      <c r="D63" s="761">
        <v>88903.5</v>
      </c>
      <c r="E63" s="775">
        <v>1</v>
      </c>
      <c r="F63" s="762">
        <v>88903.5</v>
      </c>
    </row>
    <row r="64" spans="1:6" ht="14.4" customHeight="1" x14ac:dyDescent="0.3">
      <c r="A64" s="785" t="s">
        <v>1498</v>
      </c>
      <c r="B64" s="761"/>
      <c r="C64" s="775">
        <v>0</v>
      </c>
      <c r="D64" s="761">
        <v>51.840000000000032</v>
      </c>
      <c r="E64" s="775">
        <v>1</v>
      </c>
      <c r="F64" s="762">
        <v>51.840000000000032</v>
      </c>
    </row>
    <row r="65" spans="1:6" ht="14.4" customHeight="1" x14ac:dyDescent="0.3">
      <c r="A65" s="785" t="s">
        <v>1499</v>
      </c>
      <c r="B65" s="761"/>
      <c r="C65" s="775">
        <v>0</v>
      </c>
      <c r="D65" s="761">
        <v>1175.6808205513062</v>
      </c>
      <c r="E65" s="775">
        <v>1</v>
      </c>
      <c r="F65" s="762">
        <v>1175.6808205513062</v>
      </c>
    </row>
    <row r="66" spans="1:6" ht="14.4" customHeight="1" x14ac:dyDescent="0.3">
      <c r="A66" s="785" t="s">
        <v>1500</v>
      </c>
      <c r="B66" s="761"/>
      <c r="C66" s="775">
        <v>0</v>
      </c>
      <c r="D66" s="761">
        <v>1268.56</v>
      </c>
      <c r="E66" s="775">
        <v>1</v>
      </c>
      <c r="F66" s="762">
        <v>1268.56</v>
      </c>
    </row>
    <row r="67" spans="1:6" ht="14.4" customHeight="1" x14ac:dyDescent="0.3">
      <c r="A67" s="785" t="s">
        <v>1501</v>
      </c>
      <c r="B67" s="761"/>
      <c r="C67" s="775">
        <v>0</v>
      </c>
      <c r="D67" s="761">
        <v>6468</v>
      </c>
      <c r="E67" s="775">
        <v>1</v>
      </c>
      <c r="F67" s="762">
        <v>6468</v>
      </c>
    </row>
    <row r="68" spans="1:6" ht="14.4" customHeight="1" x14ac:dyDescent="0.3">
      <c r="A68" s="785" t="s">
        <v>1502</v>
      </c>
      <c r="B68" s="761"/>
      <c r="C68" s="775">
        <v>0</v>
      </c>
      <c r="D68" s="761">
        <v>473.21000000000009</v>
      </c>
      <c r="E68" s="775">
        <v>1</v>
      </c>
      <c r="F68" s="762">
        <v>473.21000000000009</v>
      </c>
    </row>
    <row r="69" spans="1:6" ht="14.4" customHeight="1" x14ac:dyDescent="0.3">
      <c r="A69" s="785" t="s">
        <v>1503</v>
      </c>
      <c r="B69" s="761"/>
      <c r="C69" s="775">
        <v>0</v>
      </c>
      <c r="D69" s="761">
        <v>27001.392273225061</v>
      </c>
      <c r="E69" s="775">
        <v>1</v>
      </c>
      <c r="F69" s="762">
        <v>27001.392273225061</v>
      </c>
    </row>
    <row r="70" spans="1:6" ht="14.4" customHeight="1" thickBot="1" x14ac:dyDescent="0.35">
      <c r="A70" s="786" t="s">
        <v>1504</v>
      </c>
      <c r="B70" s="777"/>
      <c r="C70" s="778">
        <v>0</v>
      </c>
      <c r="D70" s="777">
        <v>27169.170000000002</v>
      </c>
      <c r="E70" s="778">
        <v>1</v>
      </c>
      <c r="F70" s="779">
        <v>27169.170000000002</v>
      </c>
    </row>
    <row r="71" spans="1:6" ht="14.4" customHeight="1" thickBot="1" x14ac:dyDescent="0.35">
      <c r="A71" s="780" t="s">
        <v>3</v>
      </c>
      <c r="B71" s="781">
        <v>8028.0401737582652</v>
      </c>
      <c r="C71" s="782">
        <v>1.4441298648708316E-2</v>
      </c>
      <c r="D71" s="781">
        <v>547880.42547356931</v>
      </c>
      <c r="E71" s="782">
        <v>0.98555870135129164</v>
      </c>
      <c r="F71" s="783">
        <v>555908.4656473276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2017-06-21T15:13:22Z</dcterms:modified>
</cp:coreProperties>
</file>